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<sst xmlns="http://schemas.openxmlformats.org/spreadsheetml/2006/main" uniqueCount="2647">
  <si>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</si>
  <si>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</si>
  <si>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</si>
  <si>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</si>
  <si>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</si>
  <si>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</si>
  <si>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</si>
  <si>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</si>
  <si>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</si>
  <si>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</si>
  <si>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</si>
  <si>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</si>
  <si>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</si>
  <si>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</si>
  <si>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</si>
  <si>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</si>
  <si>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</si>
  <si>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</si>
  <si>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</si>
  <si>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</si>
  <si>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</si>
  <si>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</si>
  <si>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</si>
  <si>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</si>
  <si>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</si>
  <si>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</si>
  <si>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</si>
  <si>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</si>
  <si>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</si>
  <si>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</si>
  <si>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</si>
  <si>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</si>
  <si>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</si>
  <si>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</si>
  <si>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</si>
  <si>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</si>
  <si>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</si>
  <si>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</si>
  <si>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</si>
  <si>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</si>
  <si>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</si>
  <si>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</si>
  <si>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</si>
  <si>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</si>
  <si>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</si>
  <si>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</si>
  <si>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</si>
  <si>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</si>
  <si>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</si>
  <si>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</si>
  <si>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</si>
  <si>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</si>
  <si>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</si>
  <si>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</si>
  <si>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</si>
  <si>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</si>
  <si>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</si>
  <si>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</si>
  <si>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</si>
  <si>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</si>
  <si>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</si>
  <si>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</si>
  <si>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</si>
  <si>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</si>
  <si>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</si>
  <si>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</si>
  <si>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</si>
  <si>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</si>
  <si>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</si>
  <si>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</si>
  <si>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10/12/2018 12:44</t>
  </si>
  <si>
    <t>HRS</t>
  </si>
  <si>
    <t>05/01/2019</t>
  </si>
  <si>
    <t xml:space="preserve">Mercure Hotel Berlin City West </t>
  </si>
  <si>
    <t>DE</t>
  </si>
  <si>
    <t>BER</t>
  </si>
  <si>
    <t>0</t>
  </si>
  <si>
    <t>Standard room: Hot tariff Standard room with 1 queen-size bed and sofa</t>
  </si>
  <si>
    <t>X09</t>
  </si>
  <si>
    <t>4EST</t>
  </si>
  <si>
    <t>151.00</t>
  </si>
  <si>
    <t>EUR</t>
  </si>
  <si>
    <t>No</t>
  </si>
  <si>
    <t>Available</t>
  </si>
  <si>
    <t>RO</t>
  </si>
  <si>
    <t>Completed</t>
  </si>
  <si>
    <t>CD</t>
  </si>
  <si>
    <t>Y</t>
  </si>
  <si>
    <t>N</t>
  </si>
  <si>
    <t>Free</t>
  </si>
  <si>
    <t>2 Adt</t>
  </si>
  <si>
    <t>Ohmstrasse  4-6, Berlin - Charlottenburg, 13629, Germany</t>
  </si>
  <si>
    <t>BERLIN</t>
  </si>
  <si>
    <t>Standard room: Flex tariff Standard room with 1 queen-size bed and sofa</t>
  </si>
  <si>
    <t>178.00</t>
  </si>
  <si>
    <t>Standard room: Basic tariff Standard Room with 2 single beds</t>
  </si>
  <si>
    <t>Standard room: Basic tariff Standard room with 1 queen-size bed and sofa</t>
  </si>
  <si>
    <t>161.00</t>
  </si>
  <si>
    <t>Superior room: Basic tariff Superior Room with 1 queen-size bed</t>
  </si>
  <si>
    <t>171.00</t>
  </si>
  <si>
    <t>Standard room: Flex tariff Standard Room with 2 single beds</t>
  </si>
  <si>
    <t>181.00</t>
  </si>
  <si>
    <t>Superior room: Flex tariff Superior Room with 1 queen-size bed</t>
  </si>
  <si>
    <t>198.00</t>
  </si>
  <si>
    <t>Suite: Basic tariff Junior Suite with 1 queen-size bed</t>
  </si>
  <si>
    <t>201.00</t>
  </si>
  <si>
    <t>211.00</t>
  </si>
  <si>
    <t>215.00</t>
  </si>
  <si>
    <t>BB</t>
  </si>
  <si>
    <t>225.00</t>
  </si>
  <si>
    <t>Suite: Flex tariff Junior Suite with 1 queen-size bed</t>
  </si>
  <si>
    <t>228.00</t>
  </si>
  <si>
    <t xml:space="preserve">Graf PÃ¼ckler </t>
  </si>
  <si>
    <t>Standard room: Flex tariff Consists of a room with shower/toilet or bathtub/toilet.</t>
  </si>
  <si>
    <t>2EST</t>
  </si>
  <si>
    <t>143.70</t>
  </si>
  <si>
    <t>SchÃ¶nwalder Str. 21, 13347, Berlin - Mitte</t>
  </si>
  <si>
    <t xml:space="preserve">Hotel Alexander KurfÃ¼rstendamm </t>
  </si>
  <si>
    <t>Standard room: Hot tariff Double Room</t>
  </si>
  <si>
    <t>3EST</t>
  </si>
  <si>
    <t>Pariser Str. 37, 10707, Berlin - Wilmersdorf</t>
  </si>
  <si>
    <t>Standard room: Basic tariff Consists of a room with shower/toilet or bathtub/toilet.</t>
  </si>
  <si>
    <t>214.00</t>
  </si>
  <si>
    <t>Superior room: Basic tariff Comfort Double Room</t>
  </si>
  <si>
    <t>238.00</t>
  </si>
  <si>
    <t>254.00</t>
  </si>
  <si>
    <t xml:space="preserve">Buchholz </t>
  </si>
  <si>
    <t>144.00</t>
  </si>
  <si>
    <t>Bucher Str. 17, Berlin - Pankow, 13127, Germany</t>
  </si>
  <si>
    <t>Superior room: Flex tariff Larger and more comfortable than a standard room. Containing shower/toilet or bathtub/toilet.</t>
  </si>
  <si>
    <t>174.00</t>
  </si>
  <si>
    <t>Business room: Flex tariff Also with writing desk, sitting area, and Internet connection. Containing shower/toilet or bathtub/toilet.</t>
  </si>
  <si>
    <t>Crowne Plaza Potsdamer Platz</t>
  </si>
  <si>
    <t>Standard room: Hot tariff STANDARD ROOM; OUR 24 SQM MODERN STANDARD ROOMS WILL GUARANTEE YOU A COMFORTABLE STAY. THE FULLY EQUIPPED ROOMS...</t>
  </si>
  <si>
    <t xml:space="preserve">Crowne Plaza BERLIN - POTSDAMER PLATZ </t>
  </si>
  <si>
    <t>140.28</t>
  </si>
  <si>
    <t>Hallesche Str 10, 10963, Berlin - Mitte</t>
  </si>
  <si>
    <t>Standard room: Basic tariff STANDARD ROOM; OUR 24 SQM MODERN STANDARD ROOMS WILL GUARANTEE YOU A COMFORTABLE STAY. THE FULLY EQUIPPED ROOMS...</t>
  </si>
  <si>
    <t>175.36</t>
  </si>
  <si>
    <t>Standard room: Basic tariff 1 BED ACCESSIBLE ROLL IN SHWR NONSMKG; OUR 24 SQM MODERN STANDARD ROOM WILL GUARANTEE YOU A COMFORTABLE STAY. THE...</t>
  </si>
  <si>
    <t>Superior room: Basic tariff QUEEN SUPERIOR ROOM NON SMOKING; 28SQM SPACIOUS MODERN ROOM W EQUIPPED WITH AC FREE WIFI HSIA INTELLIGENT TV...</t>
  </si>
  <si>
    <t>173.88</t>
  </si>
  <si>
    <t>Superior room: Basic tariff DELUXE ROOM; UPGRADE TO THE MODERN DELUXE ROOMS LOCATED ON THE TOP FLOORS THE FULLY EQUIPPED ROOMS EMBRACE A...</t>
  </si>
  <si>
    <t>190.68</t>
  </si>
  <si>
    <t>192.78</t>
  </si>
  <si>
    <t>217.36</t>
  </si>
  <si>
    <t>Business room: Basic tariff KNG EXECUTIVE NONSMOKING; UPGRADE TO ONE OF OUR MODERN 32 SQM EXECUTIVE ROOMS WITH ACCESS TO THE CLUB LOUNGE AND...</t>
  </si>
  <si>
    <t>224.28</t>
  </si>
  <si>
    <t>226.38</t>
  </si>
  <si>
    <t>227.86</t>
  </si>
  <si>
    <t>238.36</t>
  </si>
  <si>
    <t>243.18</t>
  </si>
  <si>
    <t>269.86</t>
  </si>
  <si>
    <t>276.78</t>
  </si>
  <si>
    <t>280.36</t>
  </si>
  <si>
    <t>290.86</t>
  </si>
  <si>
    <t>332.86</t>
  </si>
  <si>
    <t>Best Western Hotel am Spittelmarkt</t>
  </si>
  <si>
    <t>Standard room: Hot tariff Consists of a room with shower/toilet or bathtub/toilet.</t>
  </si>
  <si>
    <t>Best Western am Spittelmarkt</t>
  </si>
  <si>
    <t>122.40</t>
  </si>
  <si>
    <t>Neue Grünstrasse 28, Berlin - Mitte, 10179, Germany</t>
  </si>
  <si>
    <t>153.00</t>
  </si>
  <si>
    <t>173.00</t>
  </si>
  <si>
    <t>Superior room: Basic tariff Superior Room, 1 Double Bed</t>
  </si>
  <si>
    <t>203.00</t>
  </si>
  <si>
    <t>Junior suite: Basic tariff Junior Suite</t>
  </si>
  <si>
    <t>243.00</t>
  </si>
  <si>
    <t>Hotel Nova Berlin</t>
  </si>
  <si>
    <t xml:space="preserve">Nova </t>
  </si>
  <si>
    <t>108.00</t>
  </si>
  <si>
    <t>Weitlingstr. 15, Berlin - Lichtenberg, 10317, Germany</t>
  </si>
  <si>
    <t xml:space="preserve">H4 Hotel Berlin Alexanderplatz </t>
  </si>
  <si>
    <t>163.10</t>
  </si>
  <si>
    <t>Karl-Liebknechtstraße 32, Berlin - Mitte, 10178, Germany</t>
  </si>
  <si>
    <t>192.00</t>
  </si>
  <si>
    <t>232.00</t>
  </si>
  <si>
    <t>Family room: Flex tariff Two rooms (communicating room) each sleeping two people and a shared bathroom with shower/toilet or bathtub/toilet.</t>
  </si>
  <si>
    <t>332.00</t>
  </si>
  <si>
    <t>Junior suite: Flex tariff Contains additional space with sitting area and shower/toilet or bathtub/toilet.</t>
  </si>
  <si>
    <t>Hotel am Schloss Koepenick Berlin by Golden Tulip</t>
  </si>
  <si>
    <t xml:space="preserve">Hotel am Schloss KÃ¶penick Berlin by Golden Tulip </t>
  </si>
  <si>
    <t>106.20</t>
  </si>
  <si>
    <t>GrÃ¼nauer Str. 17-21, 12557, Berlin - KÃ¶penick</t>
  </si>
  <si>
    <t>118.00</t>
  </si>
  <si>
    <t>Superior room: Basic tariff Comfort Room (King)</t>
  </si>
  <si>
    <t>138.00</t>
  </si>
  <si>
    <t>Superior room: Basic tariff Comfort Room, 2 Twin Beds</t>
  </si>
  <si>
    <t>Residenz Am Deutschen Theater</t>
  </si>
  <si>
    <t>ApartHotel Residenz Am Deutschen Theater</t>
  </si>
  <si>
    <t>273.00</t>
  </si>
  <si>
    <t>Reinhardtstr. 27a-31, Berlin - Mitte, 10117, Germany</t>
  </si>
  <si>
    <t>293.00</t>
  </si>
  <si>
    <t>Suite: Flex tariff At least two rooms (bedroom and living room or working area) and bathroom with shower/toilet or bathtub/toilet.</t>
  </si>
  <si>
    <t>313.00</t>
  </si>
  <si>
    <t>Indigo Berlin Ku&amp;apos;damm</t>
  </si>
  <si>
    <t>Standard room: Hot tariff STANDARD ROOM; WHEN YOU ARRIVE AT THE HOTEL WE WILL DO OUR BEST TO MEET YOUR ROOM BED TYPE PREFERENCE. THIS IS...</t>
  </si>
  <si>
    <t xml:space="preserve">Hotel Indigo BERLIN - KU`DAMM </t>
  </si>
  <si>
    <t>161.70</t>
  </si>
  <si>
    <t>Hardenbergstrasse 15, 10623, Berlin - Charlottenburg</t>
  </si>
  <si>
    <t>Standard room: Basic tariff STANDARD ROOM; WHEN YOU ARRIVE AT THE HOTEL WE WILL DO OUR BEST TO MEET YOUR ROOM BED TYPE PREFERENCE. THIS IS...</t>
  </si>
  <si>
    <t>207.90</t>
  </si>
  <si>
    <t>Superior room: Basic tariff DELUXE ROOM; WHEN YOU ARRIVE AT THE HOTEL WE WILL DO OUR BEST TO MEET YOUR ROOM BED TYPE PREFERENCE. THIS IS SUBJECT...</t>
  </si>
  <si>
    <t>178.50</t>
  </si>
  <si>
    <t>197.40</t>
  </si>
  <si>
    <t>214.20</t>
  </si>
  <si>
    <t>228.90</t>
  </si>
  <si>
    <t>233.10</t>
  </si>
  <si>
    <t>254.10</t>
  </si>
  <si>
    <t xml:space="preserve">Hackescher Markt </t>
  </si>
  <si>
    <t>Standard room: Hot tariff Standard Room</t>
  </si>
  <si>
    <t>178.20</t>
  </si>
  <si>
    <t>Große Präsidentenstr. 8, Berlin - Mitte, 10178, Germany</t>
  </si>
  <si>
    <t>Nu Hotel Berlin</t>
  </si>
  <si>
    <t>Standard room: Basic tariff Double Room (small)</t>
  </si>
  <si>
    <t xml:space="preserve">nu hotel </t>
  </si>
  <si>
    <t>132.30</t>
  </si>
  <si>
    <t>Gubener Str. 46, Berlin - Friedrichshain, 10243, Germany</t>
  </si>
  <si>
    <t>168.90</t>
  </si>
  <si>
    <t>Family room: Basic tariff Family Room</t>
  </si>
  <si>
    <t>170.10</t>
  </si>
  <si>
    <t xml:space="preserve">Otto </t>
  </si>
  <si>
    <t>188.60</t>
  </si>
  <si>
    <t>Knesebeckstraße 10, Berlin - Charlottenburg, 10623, Germany</t>
  </si>
  <si>
    <t>Superior room: Basic tariff Superior Double Room</t>
  </si>
  <si>
    <t>217.80</t>
  </si>
  <si>
    <t>Family room: Basic tariff Comfort Family Room</t>
  </si>
  <si>
    <t>222.70</t>
  </si>
  <si>
    <t>Apartment: Basic tariff Studio, Kitchenette</t>
  </si>
  <si>
    <t>239.70</t>
  </si>
  <si>
    <t>242.00</t>
  </si>
  <si>
    <t>282.00</t>
  </si>
  <si>
    <t>282.60</t>
  </si>
  <si>
    <t>283.90</t>
  </si>
  <si>
    <t>300.90</t>
  </si>
  <si>
    <t>314.00</t>
  </si>
  <si>
    <t>334.00</t>
  </si>
  <si>
    <t>354.00</t>
  </si>
  <si>
    <t xml:space="preserve">The Dude Berlin-Mitte </t>
  </si>
  <si>
    <t>KÃ¶penicker Str. 92, 10179, Berlin - Mitte</t>
  </si>
  <si>
    <t>The Weinmeister -Adults only-</t>
  </si>
  <si>
    <t>219.20</t>
  </si>
  <si>
    <t>Weinmeisterstr. 2, 10178, Berlin - Mitte</t>
  </si>
  <si>
    <t>258.00</t>
  </si>
  <si>
    <t>Superior room: Basic tariff Larger and more comfortable than a standard room. Containing shower/toilet or bathtub/toilet.</t>
  </si>
  <si>
    <t>298.00</t>
  </si>
  <si>
    <t>Junior suite: Basic tariff Contains additional space with sitting area and shower/toilet or bathtub/toilet.</t>
  </si>
  <si>
    <t>358.00</t>
  </si>
  <si>
    <t>MEININGER Alexanderplatz</t>
  </si>
  <si>
    <t>126.00</t>
  </si>
  <si>
    <t>Schönhauser Allee 19, Berlin - Prenzlauer Berg, 10435, Germany</t>
  </si>
  <si>
    <t>140.00</t>
  </si>
  <si>
    <t>Dahlem Apartmenthotel</t>
  </si>
  <si>
    <t>Budget room: Basic tariff Budget rooms differ from standard rooms in terms of location, facilities and size.</t>
  </si>
  <si>
    <t>160.00</t>
  </si>
  <si>
    <t>Clayallee 150, Berlin - Zehlendorf, 14195, Germany</t>
  </si>
  <si>
    <t>200.00</t>
  </si>
  <si>
    <t>Ibis Styles Berlin Alexanderplatz</t>
  </si>
  <si>
    <t>Standard room: Hot tariff Standard Room with one double bed</t>
  </si>
  <si>
    <t xml:space="preserve">ibis Styles Berlin Alexanderplatz </t>
  </si>
  <si>
    <t>156.70</t>
  </si>
  <si>
    <t>Bernhard-Weiß-Straße 8, Berlin - Mitte, 10178, Germany</t>
  </si>
  <si>
    <t>Standard room: Flex tariff Standard Room with one double bed</t>
  </si>
  <si>
    <t>Standard room: Basic tariff Standard Room with one double bed</t>
  </si>
  <si>
    <t>164.36</t>
  </si>
  <si>
    <t>Aparion Berlin Family Apartments</t>
  </si>
  <si>
    <t>Apartment: Hot tariff Business Apartment</t>
  </si>
  <si>
    <t>160.20</t>
  </si>
  <si>
    <t>Theklastrasse 20, Berlin - Steglitz, 12205, Germany</t>
  </si>
  <si>
    <t>Apartment: Basic tariff Deluxe Apartment, 1 Bedroom</t>
  </si>
  <si>
    <t>184.00</t>
  </si>
  <si>
    <t>230.00</t>
  </si>
  <si>
    <t>Hotel A&amp;O Berlin Hauptbahnhof</t>
  </si>
  <si>
    <t xml:space="preserve">a&amp;o Berlin Hauptbahnhof </t>
  </si>
  <si>
    <t>114.16</t>
  </si>
  <si>
    <t>Lehrter Str. 12-15, Berlin - Tiergarten, 10557, Germany</t>
  </si>
  <si>
    <t>Palace am KurfÃ¼rstendamm</t>
  </si>
  <si>
    <t>5EST</t>
  </si>
  <si>
    <t>221.00</t>
  </si>
  <si>
    <t>Budapester Str. 45, 10787, Berlin - Charlottenburg</t>
  </si>
  <si>
    <t>260.00</t>
  </si>
  <si>
    <t>Business room: Flex tariff Business Room/king bed/24SQM/marble bath;with sep bathtub/ hi-speed internet/safe</t>
  </si>
  <si>
    <t>344.00</t>
  </si>
  <si>
    <t>Junior suite: Basic tariff Junior Suite 45SQM big sleeping area;free LC M.ship/ living area/ AC/interne</t>
  </si>
  <si>
    <t>510.00</t>
  </si>
  <si>
    <t>Suite: Basic tariff Suite One Bedroom, Double bed, 50-60SQM;Club access, Bathroom with tub + shower</t>
  </si>
  <si>
    <t>561.00</t>
  </si>
  <si>
    <t>Suite: Flex tariff Suite One Bedroom, Double bed, 50-60SQM;Club access, Bathroom with tub + shower</t>
  </si>
  <si>
    <t>660.00</t>
  </si>
  <si>
    <t>744.00</t>
  </si>
  <si>
    <t>Hotel 103</t>
  </si>
  <si>
    <t xml:space="preserve">Hotel103 </t>
  </si>
  <si>
    <t>132.00</t>
  </si>
  <si>
    <t>Schönhauser Allee 103, Berlin - Prenzlauer Berg, 10439, Germany</t>
  </si>
  <si>
    <t>146.00</t>
  </si>
  <si>
    <t xml:space="preserve">Parkhotel Marzahn </t>
  </si>
  <si>
    <t>170.82</t>
  </si>
  <si>
    <t>Blumberger Damm 156 (Navi: Blumberger Damm 158), Berlin - Marzahn, 12685, Germany</t>
  </si>
  <si>
    <t>Standard room: Basic tariff Double Room</t>
  </si>
  <si>
    <t>179.80</t>
  </si>
  <si>
    <t xml:space="preserve">enjoy hostel Berlin City West </t>
  </si>
  <si>
    <t>Budget room: Flex tariff Budget rooms differ from standard rooms in terms of location, facilities and size.</t>
  </si>
  <si>
    <t>84.08</t>
  </si>
  <si>
    <t>Kalischer Str. 38, Berlin - Wilmersdorf, 10713, Germany</t>
  </si>
  <si>
    <t xml:space="preserve">Arte Luise Kunsthotel </t>
  </si>
  <si>
    <t>194.00</t>
  </si>
  <si>
    <t>Luisenstr. 19, Berlin - Mitte, 10117, Germany</t>
  </si>
  <si>
    <t>216.00</t>
  </si>
  <si>
    <t>Castell Am KurfÃ¼rstendamm</t>
  </si>
  <si>
    <t>106.00</t>
  </si>
  <si>
    <t>Wielandstr. 24, 10707, Berlin - Charlottenburg</t>
  </si>
  <si>
    <t>130.00</t>
  </si>
  <si>
    <t xml:space="preserve">Ocak Apartment &amp; Hotel </t>
  </si>
  <si>
    <t>161.50</t>
  </si>
  <si>
    <t>Jülicher Straße 15, Berlin - Berlin, 13357, Germany</t>
  </si>
  <si>
    <t>181.50</t>
  </si>
  <si>
    <t>Suite: Basic tariff At least two rooms (bedroom and living room or working area) and bathroom with shower/toilet or bathtub/toilet.</t>
  </si>
  <si>
    <t>278.00</t>
  </si>
  <si>
    <t>Quentin Design Berlin Hotel</t>
  </si>
  <si>
    <t>Budget room: Basic tariff Economy Double Room, 1 Queen Bed</t>
  </si>
  <si>
    <t xml:space="preserve">Quentin Design </t>
  </si>
  <si>
    <t>PENDI</t>
  </si>
  <si>
    <t>128.00</t>
  </si>
  <si>
    <t>Kalckreuthstr. 12, Berlin - Schöneberg, 10777, Germany</t>
  </si>
  <si>
    <t>176.00</t>
  </si>
  <si>
    <t>Budget room: Basic tariff Low Budget Quadruple Room (basement)</t>
  </si>
  <si>
    <t>248.00</t>
  </si>
  <si>
    <t>Standard room: Basic tariff Standard Double Room</t>
  </si>
  <si>
    <t>148.00</t>
  </si>
  <si>
    <t>Superior room: Basic tariff Luxury Double Room</t>
  </si>
  <si>
    <t>188.00</t>
  </si>
  <si>
    <t>196.00</t>
  </si>
  <si>
    <t>236.00</t>
  </si>
  <si>
    <t>Concorde Hotel am Studio</t>
  </si>
  <si>
    <t>190.00</t>
  </si>
  <si>
    <t>Kaiserdamm 80/81, Berlin - Charlottenburg, 14057, Germany</t>
  </si>
  <si>
    <t>Mercure Moa Berlin</t>
  </si>
  <si>
    <t>Standard room: Hot tariff Standard Room with double bed</t>
  </si>
  <si>
    <t xml:space="preserve">Mercure Hotel MOA Berlin </t>
  </si>
  <si>
    <t>142.00</t>
  </si>
  <si>
    <t>Stephanstrasse 41, Berlin - Tiergarten, 10559, Germany</t>
  </si>
  <si>
    <t>Standard room: Flex tariff Standard Room with double bed</t>
  </si>
  <si>
    <t>158.00</t>
  </si>
  <si>
    <t>Standard room: Basic tariff Standard Room with double bed and extra bed</t>
  </si>
  <si>
    <t>Standard room: Flex tariff Standard Room with double bed and extra bed</t>
  </si>
  <si>
    <t>Superior room: Basic tariff Privilege Room with double bed</t>
  </si>
  <si>
    <t>182.00</t>
  </si>
  <si>
    <t>Standard room: Basic tariff Standard Room with double bed</t>
  </si>
  <si>
    <t>Superior room: Flex tariff Privilege Room with double bed</t>
  </si>
  <si>
    <t>206.00</t>
  </si>
  <si>
    <t>246.00</t>
  </si>
  <si>
    <t>Business room: Basic tariff Executive Suites</t>
  </si>
  <si>
    <t>262.00</t>
  </si>
  <si>
    <t>Business room: Flex tariff Executive Suites</t>
  </si>
  <si>
    <t>318.00</t>
  </si>
  <si>
    <t>326.00</t>
  </si>
  <si>
    <t>Novum Gates Charlottenburg</t>
  </si>
  <si>
    <t>100.30</t>
  </si>
  <si>
    <t>Knesebeckstr. 8-9, Berlin - Charlottenburg, 10623, Germany</t>
  </si>
  <si>
    <t>Superior room: Basic tariff COMFORT ROOM DOUBLE BED OR TWIN BEDS * FREE WIFI * SAFE * FLAT ;SCREEN</t>
  </si>
  <si>
    <t>117.30</t>
  </si>
  <si>
    <t xml:space="preserve">Abendstern </t>
  </si>
  <si>
    <t>102.00</t>
  </si>
  <si>
    <t>Stuttgarter Platz 8, Berlin - Charlottenburg, 10627, Germany</t>
  </si>
  <si>
    <t>Berlin Mark Hotel</t>
  </si>
  <si>
    <t xml:space="preserve">Berlin Mark Hotel </t>
  </si>
  <si>
    <t>121.28</t>
  </si>
  <si>
    <t>Meinekestr. 18-19, Berlin - Charlottenburg, 10719, Germany</t>
  </si>
  <si>
    <t>Business room: Basic tariff Business Double or Twin Room</t>
  </si>
  <si>
    <t>137.02</t>
  </si>
  <si>
    <t>152.78</t>
  </si>
  <si>
    <t>Suite: Basic tariff Suite</t>
  </si>
  <si>
    <t>200.02</t>
  </si>
  <si>
    <t>201.36</t>
  </si>
  <si>
    <t>201.70</t>
  </si>
  <si>
    <t>251.70</t>
  </si>
  <si>
    <t>261.70</t>
  </si>
  <si>
    <t>314.70</t>
  </si>
  <si>
    <t>Smart Stay Hotel Berlin City</t>
  </si>
  <si>
    <t>101.90</t>
  </si>
  <si>
    <t>Wilmersdorfer Str. 148, Berlin - Charlottenburg, 10585, Germany</t>
  </si>
  <si>
    <t xml:space="preserve">Lux 11 </t>
  </si>
  <si>
    <t>236.20</t>
  </si>
  <si>
    <t>Rosa-Luxemburg-Str.9-13, Berlin - Mitte, 10178, Germany</t>
  </si>
  <si>
    <t>378.00</t>
  </si>
  <si>
    <t>438.00</t>
  </si>
  <si>
    <t>HSH Hotel Apartments Mitte</t>
  </si>
  <si>
    <t>118.20</t>
  </si>
  <si>
    <t>Invalidenstr. 32/33, Berlin - Mitte, 10115, Germany</t>
  </si>
  <si>
    <t>Apartment: Basic tariff Family Apartment</t>
  </si>
  <si>
    <t>252.50</t>
  </si>
  <si>
    <t>296.00</t>
  </si>
  <si>
    <t>Apartment: Flex tariff An apartment consists of a bedroom with kitchenette or small, separate kitchen, as well as a bathroom with...</t>
  </si>
  <si>
    <t>386.00</t>
  </si>
  <si>
    <t>ibis Berlin Messe</t>
  </si>
  <si>
    <t xml:space="preserve">ibis Berlin Messe </t>
  </si>
  <si>
    <t>Messedamm 10, Berlin - Charlottenburg, 14057, Germany</t>
  </si>
  <si>
    <t>Standard room: Basic tariff Standard Room with 3 single beds</t>
  </si>
  <si>
    <t>Standard room: Basic tariff Standard Room with Twin Beds</t>
  </si>
  <si>
    <t>Standard room: Flex tariff Standard Room with 3 single beds</t>
  </si>
  <si>
    <t>Standard room: Flex tariff Standard Room with Twin Beds</t>
  </si>
  <si>
    <t>180.00</t>
  </si>
  <si>
    <t>204.00</t>
  </si>
  <si>
    <t xml:space="preserve">ibis Berlin Neukoelln </t>
  </si>
  <si>
    <t>Standard room: Hot tariff Standard Room with 1 double bed</t>
  </si>
  <si>
    <t>Jahnstrasse 13, Berlin - Neukölln, 12347, Germany</t>
  </si>
  <si>
    <t>Standard room: Flex tariff Standard Room with 1 double bed</t>
  </si>
  <si>
    <t>Standard room: Basic tariff Room for up to 3 people, new sleep-easy concept</t>
  </si>
  <si>
    <t>154.00</t>
  </si>
  <si>
    <t>Standard room: Basic tariff Standard Room with 1 double bed</t>
  </si>
  <si>
    <t>162.00</t>
  </si>
  <si>
    <t>Standard room: Flex tariff Room for up to 3 people, new sleep-easy concept</t>
  </si>
  <si>
    <t>170.00</t>
  </si>
  <si>
    <t>Motel One Bellevue</t>
  </si>
  <si>
    <t>176.40</t>
  </si>
  <si>
    <t>Paulstraße 21, Berlin - Tiergarten, 10557, Germany</t>
  </si>
  <si>
    <t>Dahlem Pension</t>
  </si>
  <si>
    <t>110.00</t>
  </si>
  <si>
    <t>Unter den Eichen 89 a, Berlin - Dahlem, 12205, Germany</t>
  </si>
  <si>
    <t>150.00</t>
  </si>
  <si>
    <t>Grand Hyatt Berlin</t>
  </si>
  <si>
    <t>Standard room: Basic tariff 2 TWIN BEDS:38SQM:COURTYARD OR CITY VIEW</t>
  </si>
  <si>
    <t xml:space="preserve">Grand Hyatt </t>
  </si>
  <si>
    <t>338.00</t>
  </si>
  <si>
    <t>Marlene-Dietrich-Platz 2, Berlin - Tiergarten, 10785, Germany</t>
  </si>
  <si>
    <t>Standard room: Basic tariff Room, 2 Twin Beds</t>
  </si>
  <si>
    <t>304.20</t>
  </si>
  <si>
    <t>Standard room: Basic tariff 1 KING BED: 38SQM:COURTYARD OR CITY VIEW</t>
  </si>
  <si>
    <t>Standard room: Basic tariff Room, 1 King Bed</t>
  </si>
  <si>
    <t>Superior room: Basic tariff Deluxe Room, 1 King Bed</t>
  </si>
  <si>
    <t>608.00</t>
  </si>
  <si>
    <t>Suite: Basic tariff Grand Suite</t>
  </si>
  <si>
    <t>898.00</t>
  </si>
  <si>
    <t>Novotel Suites Ber Potsdamer Pl</t>
  </si>
  <si>
    <t>Suite: Hot tariff Suite with 1 double bed (63x79 in. [160x200 cm]) and 1 sofa bed</t>
  </si>
  <si>
    <t xml:space="preserve">Novotel Suites Berlin City Potsdamer Platz </t>
  </si>
  <si>
    <t>155.00</t>
  </si>
  <si>
    <t>Anhalter Strasse 2, Berlin - Mitte, 10963, Germany</t>
  </si>
  <si>
    <t>Suite: Flex tariff Suite with 1 double bed (63x79 in. [160x200 cm]) and 1 sofa bed</t>
  </si>
  <si>
    <t>Suite: Basic tariff Suite with 1 double bed (63x79 in. [160x200 cm]) and 1 sofa bed</t>
  </si>
  <si>
    <t>Suite: Basic tariff Suite with 1 double bed (63x79 in. [160x200 cm]), 1 sofa bed and 1 extra bed</t>
  </si>
  <si>
    <t>Superior room: Basic tariff Superior Suite with 2 single beds</t>
  </si>
  <si>
    <t>Suite: Flex tariff Suite with 1 double bed (63x79 in. [160x200 cm]), 1 sofa bed and 1 extra bed</t>
  </si>
  <si>
    <t>Superior room: Flex tariff Superior Suite with 2 single beds</t>
  </si>
  <si>
    <t>234.00</t>
  </si>
  <si>
    <t xml:space="preserve">Bel Air </t>
  </si>
  <si>
    <t>Hagenstr. 1a, Berlin - Pankow, 13125, Germany</t>
  </si>
  <si>
    <t>220.00</t>
  </si>
  <si>
    <t>Hotel Bleibtreu Berlin by Golden Tulip</t>
  </si>
  <si>
    <t xml:space="preserve">Hotel Bleibtreu Berlin by Golden Tulip </t>
  </si>
  <si>
    <t>136.00</t>
  </si>
  <si>
    <t>Bleibtreustr. 31, Berlin - Charlottenburg, 10707, Germany</t>
  </si>
  <si>
    <t xml:space="preserve">Augustinenhof </t>
  </si>
  <si>
    <t>140.80</t>
  </si>
  <si>
    <t>Auguststr.82, Berlin - Mitte, 10117, Germany</t>
  </si>
  <si>
    <t>Standard room: Flex tariff Double, 19sqm, 160x200cm or;2x90x200cm, free Wi-Fi, mini bar, phone,desk,</t>
  </si>
  <si>
    <t>190.80</t>
  </si>
  <si>
    <t xml:space="preserve">Hotel Indigo BERLIN - CENTRE ALEXANDERPLATZ </t>
  </si>
  <si>
    <t>Standard room: Hot tariff STANDARD ROOM; STYLISH STANDARD RM WITH MINIBAR BODY AMENITIES SAFE ELECTRIC KETTLE WITH COFFEE AND TEA FACILITIES...</t>
  </si>
  <si>
    <t>Bernhard - Weiss - Strasse 5, 10178, Berlin - Mitte</t>
  </si>
  <si>
    <t>Standard room: Basic tariff STANDARD ROOM; STYLISH STANDARD RM WITH MINIBAR BODY AMENITIES SAFE ELECTRIC KETTLE WITH COFFEE AND TEA FACILITIES...</t>
  </si>
  <si>
    <t>Superior room: Basic tariff DELUXE ROOM; SPACIOUS STYLISH DELUXE RM WITH MINIBAR BODY AMENITIES SAFE ELECTRIC KETTLE WITH COFFEE AND TEA...</t>
  </si>
  <si>
    <t>206.86</t>
  </si>
  <si>
    <t>Superior room: Basic tariff 1 KING DELUXE WC ACCESSIBLE NON SMOKING; OUR WHEELCHAIR ACCESSIBLE DELUXE ROOMS HAVE A WIDER DOOR &amp; EQUIPPED WITH...</t>
  </si>
  <si>
    <t>252.00</t>
  </si>
  <si>
    <t>261.46</t>
  </si>
  <si>
    <t>Business room: Basic tariff KNG EXECUTIVE ROOM NONSMOKING BALCONY; OUR EXECUTIVE ROOMS PARTIALLY WITH BALCONY AND VIEW TO THE ALEXANDERPLATZ...</t>
  </si>
  <si>
    <t>263.56</t>
  </si>
  <si>
    <t>283.50</t>
  </si>
  <si>
    <t>Suite: Basic tariff SUITE 1 DOUBLE W LIVING ROOM NON SMOKING; OUR STYLISH AND SPACIOUS 2 ROOM SUITE WITH BALCONY AND NICE VIEW IS...</t>
  </si>
  <si>
    <t>291.90</t>
  </si>
  <si>
    <t>318.16</t>
  </si>
  <si>
    <t>323.40</t>
  </si>
  <si>
    <t>346.50</t>
  </si>
  <si>
    <t xml:space="preserve">Messe am Funkturm </t>
  </si>
  <si>
    <t>92.00</t>
  </si>
  <si>
    <t>Wundtstr. 72, Berlin - Charlottenburg, 14057, Germany</t>
  </si>
  <si>
    <t>City Inn Zimmer Appartments</t>
  </si>
  <si>
    <t>Standard room: Hot tariff Double or Twin Room</t>
  </si>
  <si>
    <t>114.84</t>
  </si>
  <si>
    <t>Hauptstrasse 113-115, 2.Etage, Berlin - Schöneberg, 10827, Germany</t>
  </si>
  <si>
    <t>116.00</t>
  </si>
  <si>
    <t>Apartment: Basic tariff Standard Apartment, Kitchen</t>
  </si>
  <si>
    <t>188.10</t>
  </si>
  <si>
    <t xml:space="preserve">Gold Hotel </t>
  </si>
  <si>
    <t>179.68</t>
  </si>
  <si>
    <t>Weserstr. 24, Berlin - Friedrichshain, 10247, Germany</t>
  </si>
  <si>
    <t>195.30</t>
  </si>
  <si>
    <t>Pankow</t>
  </si>
  <si>
    <t xml:space="preserve">Pankow </t>
  </si>
  <si>
    <t>95.00</t>
  </si>
  <si>
    <t>Pasewalker Str. 14-15, Berlin - Pankow, 13127, Germany</t>
  </si>
  <si>
    <t>100.00</t>
  </si>
  <si>
    <t>Spreewitz am KurfÃ¼rstendamm</t>
  </si>
  <si>
    <t>99.90</t>
  </si>
  <si>
    <t>Kantstr. 104, 10627, Berlin - Charlottenburg</t>
  </si>
  <si>
    <t>111.00</t>
  </si>
  <si>
    <t>183.00</t>
  </si>
  <si>
    <t>Maritim proArte Hotel Berlin</t>
  </si>
  <si>
    <t>Maritim proArte</t>
  </si>
  <si>
    <t>176.72</t>
  </si>
  <si>
    <t>Friedrichstr. 151, Berlin - Mitte, 10117, Germany</t>
  </si>
  <si>
    <t>239.40</t>
  </si>
  <si>
    <t>302.40</t>
  </si>
  <si>
    <t>417.90</t>
  </si>
  <si>
    <t>Provocateur Hotel</t>
  </si>
  <si>
    <t xml:space="preserve">Provocateur </t>
  </si>
  <si>
    <t>Brandenburgische Str. 21, Berlin - Berlin, 10707, Germany</t>
  </si>
  <si>
    <t>320.00</t>
  </si>
  <si>
    <t>460.00</t>
  </si>
  <si>
    <t>540.00</t>
  </si>
  <si>
    <t>Generator Berlin Prenzlauer Berg</t>
  </si>
  <si>
    <t xml:space="preserve">Generator Hostel Berlin Prenzlauer Berg </t>
  </si>
  <si>
    <t>1EST</t>
  </si>
  <si>
    <t>72.00</t>
  </si>
  <si>
    <t>Storkower Str. 160, Berlin - Prenzlauer Berg, 10407, Germany</t>
  </si>
  <si>
    <t>80.00</t>
  </si>
  <si>
    <t>Singer109</t>
  </si>
  <si>
    <t xml:space="preserve">Singer109 </t>
  </si>
  <si>
    <t>149.38</t>
  </si>
  <si>
    <t>Singerstr. 109, Berlin - Mitte, 10179, Germany</t>
  </si>
  <si>
    <t xml:space="preserve">Select Hotel Berlin Spiegelturm </t>
  </si>
  <si>
    <t>Freiheit 5, Berlin - Spandau, 13597, Germany</t>
  </si>
  <si>
    <t>Superior room: Basic tariff COMFORT DOUBLE ROOM * TWIN BEDS * 20 SQM * FREE WIFI * SAFE</t>
  </si>
  <si>
    <t>139.40</t>
  </si>
  <si>
    <t>164.00</t>
  </si>
  <si>
    <t>Cosmo Hotel Berlin Mitte</t>
  </si>
  <si>
    <t>Standard room: Hot tariff Standard -19 to 22sqm -205 to 237sqft -King Bed -AC -Shower -;Sleeps 2 High Speed Internet -Street View -High...</t>
  </si>
  <si>
    <t>Spittelmarkt 13, Berlin - Mitte, 10117, Germany</t>
  </si>
  <si>
    <t>Superior room: Basic tariff Comfort -23 to 28sqm -248 to 301sqft -2 Twin Beds or Double Bed ;AC -Sleeps 2 Shower -High Speed Internet -Street...</t>
  </si>
  <si>
    <t>196.20</t>
  </si>
  <si>
    <t>Junior suite: Basic tariff Junior Suite -39sqm -420sqft -King Bed -AC -Shower and Bathtub -;Sleeps 2 High Speed Internet -Street and Park View...</t>
  </si>
  <si>
    <t>286.00</t>
  </si>
  <si>
    <t>286.20</t>
  </si>
  <si>
    <t>Suite: Basic tariff Suite -50sqm -540sqft -King Bed -AC -Shower and Bathtub -Balcony;High windows -Carpet and wooden floor -Luggage rack...</t>
  </si>
  <si>
    <t>376.00</t>
  </si>
  <si>
    <t>418.00</t>
  </si>
  <si>
    <t>Ibis Berlin Hauptbahnhof</t>
  </si>
  <si>
    <t>Standard room: Hot tariff Room with 1 double bed (63x79 inches [160x200 cm]), new sleep-easy concept</t>
  </si>
  <si>
    <t xml:space="preserve">ibis Berlin Hauptbahnhof </t>
  </si>
  <si>
    <t>124.00</t>
  </si>
  <si>
    <t>Invalidenstrasse 53, Berlin - Berlin, 10557, Germany</t>
  </si>
  <si>
    <t>Standard room: Flex tariff Room with 1 double bed (63x79 inches [160x200 cm]), new sleep-easy concept</t>
  </si>
  <si>
    <t>Standard room: Basic tariff Room with 2 single beds equipped with the new bedding</t>
  </si>
  <si>
    <t>Standard room: Basic tariff Room with 1 double bed (63x79 inches [160x200 cm]), new sleep-easy concept</t>
  </si>
  <si>
    <t>Standard room: Flex tariff Room with 2 single beds equipped with the new bedding</t>
  </si>
  <si>
    <t>Dormero Hotel Berlin Kudamm</t>
  </si>
  <si>
    <t xml:space="preserve">DORMERO Hotel Berlin Kuâdamm </t>
  </si>
  <si>
    <t>Eislebener Str. 14, 10789, Berlin - Wilmersdorf</t>
  </si>
  <si>
    <t>Junior suite: Basic tariff Junior Suite-bathroom-free minibar use-LCD TV-hairdryer-Pay TV-;free WIFI internet access</t>
  </si>
  <si>
    <t>212.50</t>
  </si>
  <si>
    <t>Suite: Basic tariff Dormero Suite-bathroom-minibar-minibar-safe-air condition-free ;WIFI internet access</t>
  </si>
  <si>
    <t>246.50</t>
  </si>
  <si>
    <t>390.00</t>
  </si>
  <si>
    <t>Hotel Am Buschkrugpark</t>
  </si>
  <si>
    <t xml:space="preserve">Am Buschkrugpark </t>
  </si>
  <si>
    <t>Buschkrugallee 107, Berlin - Neukölln, 12359, Germany</t>
  </si>
  <si>
    <t>Mercure Berlin Alexanderplatz</t>
  </si>
  <si>
    <t>Standard room: Flex tariff Standard Room with twin beds</t>
  </si>
  <si>
    <t xml:space="preserve">Mercure Hotel Berlin am Alexanderplatz </t>
  </si>
  <si>
    <t>Mollstrasse 4, Berlin - Mitte, 10178, Germany</t>
  </si>
  <si>
    <t>Standard room: Flex tariff Standard Room with double bed, sofa and balcony</t>
  </si>
  <si>
    <t>218.00</t>
  </si>
  <si>
    <t xml:space="preserve">Businesshotel </t>
  </si>
  <si>
    <t>113.00</t>
  </si>
  <si>
    <t>Pasewalker Str. 97, Berlin - Pankow, 13127, Germany</t>
  </si>
  <si>
    <t>Hotel 38</t>
  </si>
  <si>
    <t>Standard room: Basic tariff Double Room, Private Bathroom</t>
  </si>
  <si>
    <t xml:space="preserve">Hotel 38 </t>
  </si>
  <si>
    <t>Oranienburger Str. 38, Berlin - Mitte, 10117, Germany</t>
  </si>
  <si>
    <t>Standard room: Basic tariff Triple Room, Private Bathroom</t>
  </si>
  <si>
    <t xml:space="preserve">Living Hotel WeiÃensee </t>
  </si>
  <si>
    <t>Business room: Basic tariff Business Double Room, City View</t>
  </si>
  <si>
    <t>161.60</t>
  </si>
  <si>
    <t>228.80</t>
  </si>
  <si>
    <t>Apartment: Basic tariff Family Apartment -double bed -sofabed -terrace-kitchenette -free;WIFI living and sleeping area</t>
  </si>
  <si>
    <t>Apartment: Flex tariff Family Apartment -double bed -sofabed -terrace-kitchenette -free;WIFI living and sleeping area</t>
  </si>
  <si>
    <t>The Mandala Suites</t>
  </si>
  <si>
    <t>Apartment: Hot tariff Studio</t>
  </si>
  <si>
    <t xml:space="preserve">The Mandala Suites </t>
  </si>
  <si>
    <t>Friedrichstr. 185-190, Berlin - Mitte, 10117, Germany</t>
  </si>
  <si>
    <t>Apartment: Basic tariff Studio</t>
  </si>
  <si>
    <t>Business room: Basic tariff Business Suite -55sqm -592sqft -Queen Bed -Garden View -WLAN -AC;Sleeps 2 Business Suite -55sqm -592sqft -Queen Bed...</t>
  </si>
  <si>
    <t>Business room: Basic tariff Also with writing desk, sitting area, and Internet connection. Containing shower/toilet or bathtub/toilet.</t>
  </si>
  <si>
    <t>280.00</t>
  </si>
  <si>
    <t>288.00</t>
  </si>
  <si>
    <t>Suite: Basic tariff Suite (Management)</t>
  </si>
  <si>
    <t>Suite: Basic tariff Business Suite</t>
  </si>
  <si>
    <t>340.00</t>
  </si>
  <si>
    <t>2A Hostel</t>
  </si>
  <si>
    <t>133.96</t>
  </si>
  <si>
    <t>Saalestr. 76, Berlin - Neukölln, 12055, Germany</t>
  </si>
  <si>
    <t>Akademie SchmÃ¶ckwitz</t>
  </si>
  <si>
    <t>169.10</t>
  </si>
  <si>
    <t>Wernsdorfer Str. 43, 12527, Berlin - SchmÃ¶ckwitz</t>
  </si>
  <si>
    <t>Marriott Hotel Berlin</t>
  </si>
  <si>
    <t>Standard room: Hot tariff Deluxe Room, 1 King or 2 Double, 32sqm/344sqft, Living/sitting area, Wireless internet, complimentary, Wired...</t>
  </si>
  <si>
    <t xml:space="preserve">Berlin Marriott Hotel </t>
  </si>
  <si>
    <t>262.50</t>
  </si>
  <si>
    <t>Inge-Beisheim-Platz 1, Berlin - Berlin, 10785, Germany</t>
  </si>
  <si>
    <t>Standard room: Basic tariff Deluxe Room, 1 King or 2 Double, 32sqm/344sqft, Living/sitting area, Wireless internet, complimentary, Wired...</t>
  </si>
  <si>
    <t>Standard room: Basic tariff City View Room, 1 King or 2 Double, 32sqm/344sqft, Living/sitting area, Wireless internet, complimentary, Wired...</t>
  </si>
  <si>
    <t>Superior room: Basic tariff Superior Room, 1 King, 35sqm/377sqft, Living/sitting area, Wireless internet, complimentary, Wired internet...</t>
  </si>
  <si>
    <t>350.70</t>
  </si>
  <si>
    <t>Business room: Basic tariff Executive Room with lounge access, 1 King or 2 Double, 32sqm/344sqft, Living/sitting area, Wireless internet...</t>
  </si>
  <si>
    <t>375.90</t>
  </si>
  <si>
    <t>407.40</t>
  </si>
  <si>
    <t>438.90</t>
  </si>
  <si>
    <t>Suite: Basic tariff Executive Suite, 1 King, 63sqm/678sqft, Living/sitting area, Separate living room, Wireless internet, complimentary...</t>
  </si>
  <si>
    <t>543.90</t>
  </si>
  <si>
    <t>Zarenhof Mitte</t>
  </si>
  <si>
    <t>111.40</t>
  </si>
  <si>
    <t>Eichendorffstr. 4, Berlin - Mitte, 10115, Germany</t>
  </si>
  <si>
    <t>122.00</t>
  </si>
  <si>
    <t>H+ Hotel 4Youth Am Mauerpark</t>
  </si>
  <si>
    <t>139.50</t>
  </si>
  <si>
    <t>Bernauer Str. 45/46, Berlin - Prenzlauer Berg, 10435, Germany</t>
  </si>
  <si>
    <t>205.00</t>
  </si>
  <si>
    <t>arcona living Goethe 87</t>
  </si>
  <si>
    <t>Goethestr. 87, Berlin - Charlottenburg, 10623, Germany</t>
  </si>
  <si>
    <t>Superior room: Basic tariff Comfort Double</t>
  </si>
  <si>
    <t>205.20</t>
  </si>
  <si>
    <t>Apartment: Basic tariff An apartment consists of a bedroom with kitchenette or small, separate kitchen, as well as a bathroom with...</t>
  </si>
  <si>
    <t>Room with balcony: Basic tariff This room has a balcony and contains a shower/toilet or bathtub/toilet.</t>
  </si>
  <si>
    <t>Apartment: Basic tariff Apartment</t>
  </si>
  <si>
    <t>306.00</t>
  </si>
  <si>
    <t>Myer's Berlin</t>
  </si>
  <si>
    <t xml:space="preserve">Myer`s </t>
  </si>
  <si>
    <t>274.80</t>
  </si>
  <si>
    <t>Metzer Str. 26, 10405, Berlin - Prenzlauer Berg</t>
  </si>
  <si>
    <t>305.00</t>
  </si>
  <si>
    <t>Superior room: Basic tariff Comfort Room</t>
  </si>
  <si>
    <t>306.96</t>
  </si>
  <si>
    <t>405.48</t>
  </si>
  <si>
    <t>450.00</t>
  </si>
  <si>
    <t xml:space="preserve">Henri Hotel Berlin KurfÃ¼rstendamm </t>
  </si>
  <si>
    <t>Standard room: Basic tariff Chambre Double Room</t>
  </si>
  <si>
    <t>Meinekestr. 9, 10719, Berlin - Charlottenburg</t>
  </si>
  <si>
    <t>250.00</t>
  </si>
  <si>
    <t xml:space="preserve">LindemannÂ´s </t>
  </si>
  <si>
    <t>119.62</t>
  </si>
  <si>
    <t>Potsdamer Str. 171-173, 10783, Berlin - SchÃ¶neberg</t>
  </si>
  <si>
    <t>136.16</t>
  </si>
  <si>
    <t>Room with terrace: Basic tariff This room has a terrace and contains a shower/toilet or bathtub/toilet.</t>
  </si>
  <si>
    <t>174.76</t>
  </si>
  <si>
    <t>Family room: Basic tariff Family &amp; Friends</t>
  </si>
  <si>
    <t>202.86</t>
  </si>
  <si>
    <t>314.06</t>
  </si>
  <si>
    <t xml:space="preserve">Select Hotel Berlin Checkpoint Charlie </t>
  </si>
  <si>
    <t>127.50</t>
  </si>
  <si>
    <t>Hedemannstr. 11/12, Berlin - Mitte, 10969, Germany</t>
  </si>
  <si>
    <t>Superior room: Basic tariff COMFORT DOUBLE ROOM * 21 SQM * FREE BATHROOM AMENITIES * FREE ;WIFI * SAFE *</t>
  </si>
  <si>
    <t>144.50</t>
  </si>
  <si>
    <t xml:space="preserve">AI KÃ¶nigshof </t>
  </si>
  <si>
    <t>Stuttgarter Platz 7, 10627, Berlin - Charlottenburg</t>
  </si>
  <si>
    <t>Standard room: Basic tariff Standard Room, 2 Twin Beds</t>
  </si>
  <si>
    <t>120.00</t>
  </si>
  <si>
    <t xml:space="preserve">Gorki Apartments </t>
  </si>
  <si>
    <t>Standard room: Hot tariff 21SQM BED180X200 RAINDANCE SHOWER WIFI SATTV;PAY NOW AND SAVE 20PCT</t>
  </si>
  <si>
    <t>Weinbergsweg 25, Berlin - Mitte, 10119, Germany</t>
  </si>
  <si>
    <t>Standard room: Basic tariff 21SQM BED180X200 RAINDANCE SHOWER WIFI SATTV;BEST AVAILABLE RATE</t>
  </si>
  <si>
    <t>290.00</t>
  </si>
  <si>
    <t>Suite: Basic tariff 1BEDROOM SUITE 39SQM BALCONY NESPRESSO COFFEE;EXCLUSIVE OFFER FOR MEMBERS</t>
  </si>
  <si>
    <t>528.00</t>
  </si>
  <si>
    <t>Room with balcony: Basic tariff Kategorki 2B with balcony</t>
  </si>
  <si>
    <t>Mark Apart Hotel</t>
  </si>
  <si>
    <t xml:space="preserve">Mark Apart </t>
  </si>
  <si>
    <t>105.52</t>
  </si>
  <si>
    <t>Lietzenburger Str. 82, Berlin - Charlottenburg, 10719, Germany</t>
  </si>
  <si>
    <t>Business room: Basic tariff Business Double Room</t>
  </si>
  <si>
    <t>160.70</t>
  </si>
  <si>
    <t>178.24</t>
  </si>
  <si>
    <t>180.70</t>
  </si>
  <si>
    <t>Room with balcony: Flex tariff This room has a balcony and contains a shower/toilet or bathtub/toilet.</t>
  </si>
  <si>
    <t>200.70</t>
  </si>
  <si>
    <t>212.62</t>
  </si>
  <si>
    <t>230.70</t>
  </si>
  <si>
    <t>322.58</t>
  </si>
  <si>
    <t>379.50</t>
  </si>
  <si>
    <t>Room with balcony: Basic tariff Standard Room 2 Single Beds;Spacious Most Room With Balcony</t>
  </si>
  <si>
    <t>DXB</t>
  </si>
  <si>
    <t>798.00</t>
  </si>
  <si>
    <t>Hyperion Hotel Berlin</t>
  </si>
  <si>
    <t xml:space="preserve">Hyperion Hotel Berlin </t>
  </si>
  <si>
    <t>172.80</t>
  </si>
  <si>
    <t>Prager Platz/Prager Str. 12, Berlin - Wilmersdorf, 10779, Germany</t>
  </si>
  <si>
    <t>256.00</t>
  </si>
  <si>
    <t xml:space="preserve">B1 Tourist </t>
  </si>
  <si>
    <t>82.00</t>
  </si>
  <si>
    <t>Alt-Kaulsdorf 18, Berlin - Kaulsdorf, 12621, Germany</t>
  </si>
  <si>
    <t>Motel One Berlin-Alexanderplatz</t>
  </si>
  <si>
    <t>GrunerstraÃe 11, 10179, Berlin</t>
  </si>
  <si>
    <t>Zoo Berlin</t>
  </si>
  <si>
    <t>Standard room: Basic tariff Petit Room -16-19sqm -172-205sqft -Queen Bed -Free Wifi -Sleeps ;2 Air Conditioning -Shower -Hairdryer LCD Flat...</t>
  </si>
  <si>
    <t xml:space="preserve">Hotel Zoo Berlin </t>
  </si>
  <si>
    <t>300.00</t>
  </si>
  <si>
    <t>Kurfürstendamm 25, Berlin - Charlottenburg, 10719, Germany</t>
  </si>
  <si>
    <t>360.00</t>
  </si>
  <si>
    <t>Superior room: Basic tariff Superior Room -20-31sqm -216-334sqft -King or Queen or Twin Bed-;Sleeps 2 Free Wifi -Air Conditioning -Shower or Bathtub</t>
  </si>
  <si>
    <t>420.00</t>
  </si>
  <si>
    <t>Junior suite: Basic tariff Junior Suite -34-43sqm -366-463sqft -King or big-sized Bed -WiFi;Air Conditioning -Shower or Bathtub -separate...</t>
  </si>
  <si>
    <t>1100.00</t>
  </si>
  <si>
    <t>1160.00</t>
  </si>
  <si>
    <t>Suite: Basic tariff King Suite -44-46sqm -474-500sqft -King or large platform Bed -;WiFi --LCD Flat Screen TV -Air Conditioning -Rain...</t>
  </si>
  <si>
    <t>1300.00</t>
  </si>
  <si>
    <t>1360.00</t>
  </si>
  <si>
    <t>Radisson Blu Hotel Berlin</t>
  </si>
  <si>
    <t>Standard room: Hot tariff STANDARD ROOM-2TWINS-NONSMOKING;-FULL PREPAYMENT-NON-REFUNDABLE</t>
  </si>
  <si>
    <t xml:space="preserve">RADISSON BLU BERLIN </t>
  </si>
  <si>
    <t>204.96</t>
  </si>
  <si>
    <t>KARL LIEBKNECHT  STRASSE 3, Berlin - Mitte, 10178, Germany</t>
  </si>
  <si>
    <t>Standard room: Flex tariff STANDARD ROOM</t>
  </si>
  <si>
    <t>318.28</t>
  </si>
  <si>
    <t>Standard room: Basic tariff STANDARD ROOM-1 QUEEN-NONSMOKING;-FULL PREPAYMENT-NON-REFUNDABLE</t>
  </si>
  <si>
    <t>Standard room: Basic tariff STANDARD ROOM-1 KING-NONSMOKING;-FULL PREPAYMENT-NON-REFUNDABLE</t>
  </si>
  <si>
    <t>Standard room: Basic tariff STANDARD ROOM-2TWINS-ACCESSIBLE;-FULL PREPAYMENT-NON-REFUNDABLE</t>
  </si>
  <si>
    <t>Superior room: Basic tariff SUPERIOR ROOM-1 QUEEN-NONSMOKING;-FULL PREPAYMENT-NON-REFUNDABLE</t>
  </si>
  <si>
    <t>241.08</t>
  </si>
  <si>
    <t>Superior room: Basic tariff SUPERIOR ROOM-1 KING-NONSMOKING;-FULL PREPAYMENT-NON-REFUNDABLE</t>
  </si>
  <si>
    <t>Superior room: Basic tariff SUPERIOR ROOM-2 TWINS-NONSMOKING;-FULL PREPAYMENT-NON-REFUNDABLE</t>
  </si>
  <si>
    <t>Standard room: Basic tariff STANDARD ROOM-2TWINS-NONSMOKING;-FULL PREPAYMENT-NON-REFUNDABLE</t>
  </si>
  <si>
    <t>286.26</t>
  </si>
  <si>
    <t>Superior room: Basic tariff PREMIUM-AQUARIUM VIEW-1 KING-NONSMOKING;-FULL PREPAYMENT-NON-REFUNDABLE</t>
  </si>
  <si>
    <t>290.64</t>
  </si>
  <si>
    <t>Superior room: Basic tariff PREMIUM-AQUARIUM VIEW- 2TWINS - NONSMOKING;-FULL PREPAYMENT-NON-REFUNDABLE</t>
  </si>
  <si>
    <t>Superior room: Basic tariff PREMIUM-CATHEDRAL VIEW-1 KING-NONSMOKING;-FULL PREPAYMENT-NON-REFUNDABLE</t>
  </si>
  <si>
    <t>Superior room: Basic tariff PREMIUM-CATHEDRALANDBALCONY-1 KING-NONSMOKING;-FULL PREPAYMENT-NON-REFUNDABLE</t>
  </si>
  <si>
    <t>332.64</t>
  </si>
  <si>
    <t>Superior room: Basic tariff PREMIUM-CATHEDRALANDBALCONY-2TWINS-NONSMOKING;-FULL PREPAYMENT-NON-REFUNDABLE</t>
  </si>
  <si>
    <t>Superior room: Flex tariff SUPERIOR ROOM</t>
  </si>
  <si>
    <t>363.44</t>
  </si>
  <si>
    <t>382.66</t>
  </si>
  <si>
    <t>Superior room: Flex tariff PREMIUM ROOM - AQUARIUM VIEW</t>
  </si>
  <si>
    <t>425.38</t>
  </si>
  <si>
    <t>Azimut Hotel City South Berlin</t>
  </si>
  <si>
    <t xml:space="preserve">AZIMUT Hotel City South Berlin </t>
  </si>
  <si>
    <t>124.20</t>
  </si>
  <si>
    <t>Rudower Str. 90-94, Berlin - Neukölln, 12351, Germany</t>
  </si>
  <si>
    <t>142.20</t>
  </si>
  <si>
    <t>Superior room: Flex tariff Superior Double or Twin Room</t>
  </si>
  <si>
    <t>Junior suite: Flex tariff Junior Suite</t>
  </si>
  <si>
    <t>Holiday Inn Express Berlin City Centre</t>
  </si>
  <si>
    <t>Standard room: Hot tariff STANDARD ROOM; BED TYPE CANNOT BE GUARANTEED AS IT WILL BE ALLOCATED UPON ARRIVAL BASED ON AVAILABILITY. 18 SQM...</t>
  </si>
  <si>
    <t xml:space="preserve">Holiday Inn Express BERLIN CITY CENTRE </t>
  </si>
  <si>
    <t>143.00</t>
  </si>
  <si>
    <t>Stresemannstrasse 49, Berlin - Berlin, 10963, Germany</t>
  </si>
  <si>
    <t>Standard room: Basic tariff STANDARD ROOM; BED TYPE CANNOT BE GUARANTEED AS IT WILL BE ALLOCATED UPON ARRIVAL BASED ON AVAILABILITY. 18 SQM...</t>
  </si>
  <si>
    <t>Standard room: Basic tariff 2 SINGLE BEDS; ROOM WITH 2 SINGLE BEDS, 18 SQM, DECORATED IN A FRESH COLOUR SCHEME, HIGH-QUALITY BEDS WITH PILLOW...</t>
  </si>
  <si>
    <t>Standard room: Basic tariff 1 QUEEN BED WITH 1 SOFA BED; ROOM WITH QUEEN BED AND SOFA BED, 18 SQM, HIGH-QUALITY BEDS WITH PILLOW MENU, POWER...</t>
  </si>
  <si>
    <t>Standard room: Basic tariff 1 QUEEN BED WHEELCHAIR ACCESS; ROOM WITH HIGH-QUALITY QUEEN BED AND PILLOW MENU, 18 SQM, DECORATED IN A FRESH COLOUR...</t>
  </si>
  <si>
    <t>Superior room: Basic tariff BUSINESS ROOM; ROOM WITH HIGH QUALITY BED AND PILLOW MENU, 18 SQM,
DECORATED IN A FRESH COLOUR SCHEME, REFRESHING...</t>
  </si>
  <si>
    <t xml:space="preserve">Novum Franke am KurfÃ¼rstendamm </t>
  </si>
  <si>
    <t>90.94</t>
  </si>
  <si>
    <t>Albrecht-Achilles-Str. 57, 10709, Berlin - Wilmersdorf</t>
  </si>
  <si>
    <t>107.00</t>
  </si>
  <si>
    <t>127.00</t>
  </si>
  <si>
    <t xml:space="preserve">25hours Berlin Bikini </t>
  </si>
  <si>
    <t>202.30</t>
  </si>
  <si>
    <t>Budapester Str. 40, Berlin - Charlottenburg, 10787, Germany</t>
  </si>
  <si>
    <t>Central Tegel</t>
  </si>
  <si>
    <t>Holzhauserstr. 2, Berlin - Tegel, 13509, Germany</t>
  </si>
  <si>
    <t xml:space="preserve">Metropolitan </t>
  </si>
  <si>
    <t>Schaperstraße 36, Berlin - Charlottenburg, 10719, Germany</t>
  </si>
  <si>
    <t>129.36</t>
  </si>
  <si>
    <t>147.00</t>
  </si>
  <si>
    <t>161.92</t>
  </si>
  <si>
    <t>Apartment: Flex tariff Studio</t>
  </si>
  <si>
    <t>Intercityhotel Berlin Brandenburg Airport</t>
  </si>
  <si>
    <t>IntercityHotel Berlin-Brandenburg Airport</t>
  </si>
  <si>
    <t>168.30</t>
  </si>
  <si>
    <t>Am Seegraben 2, 12529, SchÃ¶nefeld - SchÃ¶nefeld</t>
  </si>
  <si>
    <t>Mercure Berlin Tempelhof Apt</t>
  </si>
  <si>
    <t xml:space="preserve">Mercure Hotel Berlin Tempelhof </t>
  </si>
  <si>
    <t>Hermannstrasse  214-216 Eingang Rollbergstrasse, Berlin - Neukölln, 12049, Germany</t>
  </si>
  <si>
    <t>Standard room: Basic tariff Standard Room with two single beds</t>
  </si>
  <si>
    <t>Standard room: Flex tariff Standard Room with two single beds</t>
  </si>
  <si>
    <t>Superior room: Basic tariff Superior Room with a double bed.</t>
  </si>
  <si>
    <t>168.00</t>
  </si>
  <si>
    <t>Superior room: Flex tariff Superior Room with a double bed.</t>
  </si>
  <si>
    <t>222.00</t>
  </si>
  <si>
    <t>224.00</t>
  </si>
  <si>
    <t>Novum Lichtburg am KurfÃ¼rstendamm</t>
  </si>
  <si>
    <t>82.46</t>
  </si>
  <si>
    <t>Paderborner Str. 10, 10709, Berlin - Wilmersdorf</t>
  </si>
  <si>
    <t>97.00</t>
  </si>
  <si>
    <t>117.00</t>
  </si>
  <si>
    <t xml:space="preserve">The Ritz-Carlton Berlin </t>
  </si>
  <si>
    <t>Superior room: Hot tariff Deluxe Room, 1 King, 40sqm/430sqft, Living/sitting area, Wireless internet, complimentary, Wired internet...</t>
  </si>
  <si>
    <t>423.16</t>
  </si>
  <si>
    <t>Potsdamer Platz 3, 10785, Berlin - Berlin</t>
  </si>
  <si>
    <t>Superior room: Basic tariff Deluxe Room, 1 King, 40sqm/430sqft, Living/sitting area, Wireless internet, complimentary, Wired internet...</t>
  </si>
  <si>
    <t>483.00</t>
  </si>
  <si>
    <t>Standard room: Basic tariff Deluxe Room Twin, 2 Twin/Single Bed(s), 40sqm/430sqft, Living/sitting area, Wireless internet, complimentary, Wired...</t>
  </si>
  <si>
    <t>Standard room: Basic tariff Corner Deluxe Room, 1 King, 42sqm/452sqft, Living/sitting area, Wireless internet, complimentary, Wired internet...</t>
  </si>
  <si>
    <t>505.06</t>
  </si>
  <si>
    <t>525.00</t>
  </si>
  <si>
    <t>556.50</t>
  </si>
  <si>
    <t>Standard room: Basic tariff Deluxe View Room, 1 King, 40sqm/430sqft, Living/sitting area, Wireless internet, complimentary, Wired internet...</t>
  </si>
  <si>
    <t>567.00</t>
  </si>
  <si>
    <t>598.50</t>
  </si>
  <si>
    <t>Junior suite: Basic tariff Junior Suite, 1 King, 50sqm/538sqft, Living/sitting area, Wireless internet, complimentary, Wired internet...</t>
  </si>
  <si>
    <t>640.50</t>
  </si>
  <si>
    <t>Suite: Basic tariff Corner Deluxe Suite, 1 King, 57sqm/613sqft, Living/sitting area, Wireless internet, complimentary, Wired internet...</t>
  </si>
  <si>
    <t>682.50</t>
  </si>
  <si>
    <t>Business room: Basic tariff Ritz-Carlton Club Room, 1 King, 40sqm/430sqft, Living/sitting area, Wireless internet, complimentary, Wired...</t>
  </si>
  <si>
    <t>735.00</t>
  </si>
  <si>
    <t>Suite: Basic tariff Deluxe Suite, 1 King, Bathrooms: 1.5, 65sqm/699sqft, Living/sitting area, Separate living room, Wireless internet...</t>
  </si>
  <si>
    <t>1165.50</t>
  </si>
  <si>
    <t>1207.50</t>
  </si>
  <si>
    <t>Suite: Basic tariff Carlton Club Suite, 1 King, Bathrooms: 1.5, Kitchenette, Microwave, 105sqm/1130sqft, Living/sitting area, Dining...</t>
  </si>
  <si>
    <t>2740.50</t>
  </si>
  <si>
    <t>Suite: Basic tariff The Ritz-Carlton Suite, Bedroom 1: 1 King, Bedroom 2: 1 King, Bathrooms: 2.5, Whirlpool fits 2, Kitchenette...</t>
  </si>
  <si>
    <t>1</t>
  </si>
  <si>
    <t>25200.00</t>
  </si>
  <si>
    <t xml:space="preserve">Am Hermannplatz </t>
  </si>
  <si>
    <t>Kottbusser Damm 24, Berlin - Kreuzberg, 10967, Germany</t>
  </si>
  <si>
    <t>Hotel Victor's Residenz Hotel Berlin Tegel</t>
  </si>
  <si>
    <t>Victors Residenz Berlin Tegel</t>
  </si>
  <si>
    <t>172.00</t>
  </si>
  <si>
    <t>Holländerstr 31, Berlin - Reinickendorf, 13407, Germany</t>
  </si>
  <si>
    <t>212.00</t>
  </si>
  <si>
    <t>Bonverde ex. Wannseehof</t>
  </si>
  <si>
    <t>109.00</t>
  </si>
  <si>
    <t>Kronprinzessinnenweg 252, Berlin - Steglitz-Zehlendorf, 14109, Germany</t>
  </si>
  <si>
    <t>156.00</t>
  </si>
  <si>
    <t>A&amp;O Berlin Mitte</t>
  </si>
  <si>
    <t xml:space="preserve">a&amp;o Berlin Mitte </t>
  </si>
  <si>
    <t>100.98</t>
  </si>
  <si>
    <t>Köpenicker Str. 127-129, Berlin - Mitte, 10179, Germany</t>
  </si>
  <si>
    <t>102.98</t>
  </si>
  <si>
    <t>Newberlin</t>
  </si>
  <si>
    <t xml:space="preserve">New Berlin </t>
  </si>
  <si>
    <t>Petersburger Str. 24, Berlin - Friedrichshain, 10249, Germany</t>
  </si>
  <si>
    <t>324.00</t>
  </si>
  <si>
    <t>TRYP by Wyndham Berlin City East</t>
  </si>
  <si>
    <t>Good Morning + Berlin City East</t>
  </si>
  <si>
    <t>134.00</t>
  </si>
  <si>
    <t>Ruschestr. 45, 10367, Berlin - Lichtenberg</t>
  </si>
  <si>
    <t>Solitaire Hotel &amp; Boardinghouse</t>
  </si>
  <si>
    <t>Hermann-Hesse-Str. 64, Berlin - Pankow, 13156, Germany</t>
  </si>
  <si>
    <t>Superior room: Basic tariff Comfort Double or Twin Room</t>
  </si>
  <si>
    <t>Lindner Hotel Am Ku`damm</t>
  </si>
  <si>
    <t>210.80</t>
  </si>
  <si>
    <t>KurfÃ¼rstendamm 24, 10719, Berlin - Charlottenburg</t>
  </si>
  <si>
    <t>Zum Ziehbrunnen Gasthof</t>
  </si>
  <si>
    <t>Hultschiner Damm 236, Berlin - Mahlsdorf, 12623, Germany</t>
  </si>
  <si>
    <t>H2 Hotel Berlin Alexanderplatz</t>
  </si>
  <si>
    <t>149.60</t>
  </si>
  <si>
    <t>Karl-Liebknecht-Str. 32, Berlin - Mitte, 10178, Germany</t>
  </si>
  <si>
    <t>Mercure Hotel Berlin Zentrum</t>
  </si>
  <si>
    <t>Standard room: Hot tariff Standard Room with double or twin beds</t>
  </si>
  <si>
    <t xml:space="preserve">Mercure Hotel Berlin Zentrum </t>
  </si>
  <si>
    <t>Fuggerstr 8, Berlin - Schöneberg, 10777, Germany</t>
  </si>
  <si>
    <t>Standard room: Flex tariff Standard Room with double or twin beds</t>
  </si>
  <si>
    <t>152.00</t>
  </si>
  <si>
    <t>Standard room: Basic tariff Standard Room with double or twin beds</t>
  </si>
  <si>
    <t>Superior room: Basic tariff Superior Room with queen-size bed</t>
  </si>
  <si>
    <t>Superior room: Basic tariff Privilege Room with double or twin beds</t>
  </si>
  <si>
    <t>Superior room: Flex tariff Superior Room with queen-size bed</t>
  </si>
  <si>
    <t>Superior room: Flex tariff Privilege Room with double or twin beds</t>
  </si>
  <si>
    <t>208.00</t>
  </si>
  <si>
    <t>226.00</t>
  </si>
  <si>
    <t>Adina Checkpoint Charlie</t>
  </si>
  <si>
    <t>Apartment: Hot tariff Studio King or Twin -27-32 sqm -Kitchenette -AC -Coffee Tea ;facilities Dining area -Bathroom with shower -Hair...</t>
  </si>
  <si>
    <t>Adina Apartment Checkpoint Charlie</t>
  </si>
  <si>
    <t>185.30</t>
  </si>
  <si>
    <t>Krausenstr. 35-36, Berlin - Mitte, 10117, Germany</t>
  </si>
  <si>
    <t>194.56</t>
  </si>
  <si>
    <t>Apartment: Basic tariff Studio King or Twin -27-32 sqm -Kitchenette -AC -Coffee Tea ;facilities Dining area -Bathroom with shower -Hair...</t>
  </si>
  <si>
    <t>207.10</t>
  </si>
  <si>
    <t>Room with balcony: Basic tariff 1 Bedroom King or Twin -43-47 sqm -Separate living room -AC -;Fully equipped kitchen...</t>
  </si>
  <si>
    <t>236.30</t>
  </si>
  <si>
    <t>264.10</t>
  </si>
  <si>
    <t>266.00</t>
  </si>
  <si>
    <t>Superior room: Basic tariff 1 BD APT Premier King or Twin -43-47 sqm -AC -high floor -;Balcony -Living room -Kitchen Fully equipped kitchen...</t>
  </si>
  <si>
    <t>270.30</t>
  </si>
  <si>
    <t>288.90</t>
  </si>
  <si>
    <t>366.00</t>
  </si>
  <si>
    <t xml:space="preserve">MEININGER Hotel Berlin Tiergarten </t>
  </si>
  <si>
    <t>Turmstraße 25-26, Berlin - Berlin, 10559, Germany</t>
  </si>
  <si>
    <t xml:space="preserve">Dorint </t>
  </si>
  <si>
    <t>154.70</t>
  </si>
  <si>
    <t>Rudower Chausee 15, Berlin - Adlershof, 12489, Germany</t>
  </si>
  <si>
    <t>Superior room: Basic tariff Comfort room-19sqm-Twin or Queen-Wifi-AC-desk 19 sqm-queen-size ;bed 1 60 m or 2 twin a 1m-parking space...</t>
  </si>
  <si>
    <t>171.70</t>
  </si>
  <si>
    <t>202.00</t>
  </si>
  <si>
    <t>Superior room: Flex tariff Comfort Double Room</t>
  </si>
  <si>
    <t>Prens</t>
  </si>
  <si>
    <t xml:space="preserve">Prens </t>
  </si>
  <si>
    <t>129.00</t>
  </si>
  <si>
    <t>Kottbusser Damm 102, Berlin - Kreuzberg, 10967, Germany</t>
  </si>
  <si>
    <t>130.50</t>
  </si>
  <si>
    <t>179.00</t>
  </si>
  <si>
    <t>Aparthotel Aviv Am Flughafen</t>
  </si>
  <si>
    <t>Alt Rudow 1, Berlin - Neukölln/ Rudow, 12357, Germany</t>
  </si>
  <si>
    <t xml:space="preserve">Bongard </t>
  </si>
  <si>
    <t>Holzhauser Str. 180, Berlin - Reinickendorf, 13509, Germany</t>
  </si>
  <si>
    <t xml:space="preserve">Mit-Mensch </t>
  </si>
  <si>
    <t>Standard room: Flex tariff Twin Room</t>
  </si>
  <si>
    <t xml:space="preserve">Angleterre </t>
  </si>
  <si>
    <t>Standard room: Hot tariff Standard Twin room-24 sqm-air condition-safe-Internet via TV or ;Laptop at charge</t>
  </si>
  <si>
    <t>261.20</t>
  </si>
  <si>
    <t>Friedrichstr. 31, Berlin - Mitte, 10969, Germany</t>
  </si>
  <si>
    <t>Superior room: Basic tariff Comfort Twin room-26 sqm -air condition-safe-Internet via TV or ;Laptop at charge</t>
  </si>
  <si>
    <t>279.20</t>
  </si>
  <si>
    <t>308.00</t>
  </si>
  <si>
    <t>358.20</t>
  </si>
  <si>
    <t>Suite: Basic tariff Suite-2 rooms-50 sqm-air condition-safe-Internet via TV or ;Laptop-2 x satellite TV</t>
  </si>
  <si>
    <t>369.20</t>
  </si>
  <si>
    <t>408.00</t>
  </si>
  <si>
    <t>459.00</t>
  </si>
  <si>
    <t>Cortina Hotel-Pension</t>
  </si>
  <si>
    <t>112.00</t>
  </si>
  <si>
    <t>Kantstr. 140, 10623, Berlin - Charlottenburg</t>
  </si>
  <si>
    <t>NH Berlin City Ost</t>
  </si>
  <si>
    <t xml:space="preserve">NH Berlin City Ost </t>
  </si>
  <si>
    <t>Rathausstr. 2-3, Berlin - Lichtenberg, 10367, Germany</t>
  </si>
  <si>
    <t>Goodman's Living</t>
  </si>
  <si>
    <t>Goodman`s Living Apartments</t>
  </si>
  <si>
    <t>183.70</t>
  </si>
  <si>
    <t>233.00</t>
  </si>
  <si>
    <t>Room with terrace: Flex tariff This room has a terrace and contains a shower/toilet or bathtub/toilet.</t>
  </si>
  <si>
    <t xml:space="preserve">Alex </t>
  </si>
  <si>
    <t>Greifswalder Straße  3, Berlin - Prenzlauer Berg, 10405, Germany</t>
  </si>
  <si>
    <t xml:space="preserve">Eckstein </t>
  </si>
  <si>
    <t>Schildhornstr. 72, Berlin - Steglitz, 12163, Germany</t>
  </si>
  <si>
    <t xml:space="preserve">Patrick Hellmann Schlosshotel </t>
  </si>
  <si>
    <t>Superior room: Basic tariff Deluxe Room</t>
  </si>
  <si>
    <t>286.40</t>
  </si>
  <si>
    <t>Brahmsstr. 10, Berlin - Grunewald, 14193, Germany</t>
  </si>
  <si>
    <t>374.40</t>
  </si>
  <si>
    <t>390.80</t>
  </si>
  <si>
    <t>464.00</t>
  </si>
  <si>
    <t>568.40</t>
  </si>
  <si>
    <t>Suite: Basic tariff Premium Suite (designed by PATRICK HELLMANN)</t>
  </si>
  <si>
    <t>944.00</t>
  </si>
  <si>
    <t>Suite: Basic tariff Executive Suite</t>
  </si>
  <si>
    <t>1048.40</t>
  </si>
  <si>
    <t>Riverside City Hotel</t>
  </si>
  <si>
    <t>Friedrichstr. 105, Berlin - Mitte, 10117, Germany</t>
  </si>
  <si>
    <t>Superior room: Basic tariff Comfort Double Room, River View</t>
  </si>
  <si>
    <t>Room with river view: Basic tariff This room offers a river view and contains a shower/toilet or bathtub/toilet.</t>
  </si>
  <si>
    <t>Hotel Domicil Berlin by Golden Tulip (ex Nordic)</t>
  </si>
  <si>
    <t xml:space="preserve">Hotel Domicil Berlin by Golden Tulip </t>
  </si>
  <si>
    <t>Kantstr. 111a, Berlin - Charlottenburg, 10627, Germany</t>
  </si>
  <si>
    <t>ibis Berlin Ostbahnhof</t>
  </si>
  <si>
    <t xml:space="preserve">ibis Berlin Ostbahnhof </t>
  </si>
  <si>
    <t>An der Schillingbrucke 2, Berlin - Friedrichshain, 10243, Germany</t>
  </si>
  <si>
    <t>Family room: Basic tariff Family Room for 3 people with 1 double bed and1 sofa bed or 3 single beds</t>
  </si>
  <si>
    <t>Superior room: Basic tariff Superior Room with a double bed (63 in x 79 in) and view of the River Spree.</t>
  </si>
  <si>
    <t>Family room: Flex tariff Family Room for 3 people with 1 double bed and1 sofa bed or 3 single beds</t>
  </si>
  <si>
    <t>Superior room: Flex tariff Superior Room with a double bed (63 in x 79 in) and view of the River Spree.</t>
  </si>
  <si>
    <t>Family room: Basic tariff Family Room for up to 4 people, new sleep-easyconcept</t>
  </si>
  <si>
    <t xml:space="preserve">Happy Bed Hostel </t>
  </si>
  <si>
    <t>143.94</t>
  </si>
  <si>
    <t>Hallesches Ufer 30, Berlin - Kreuzberg, 10963, Germany</t>
  </si>
  <si>
    <t>159.94</t>
  </si>
  <si>
    <t>Park Plaza Wallstreet Berlin Mitte</t>
  </si>
  <si>
    <t xml:space="preserve">Park Plaza Wallstreet Berlin Mitte </t>
  </si>
  <si>
    <t>Wallstr. 23-24, Berlin - Mitte, 10179, Germany</t>
  </si>
  <si>
    <t>Arktur City Hotel</t>
  </si>
  <si>
    <t xml:space="preserve">Arktur City </t>
  </si>
  <si>
    <t>Otto-Suhr-Allee 74, Berlin - Charlottenburg, 10585, Germany</t>
  </si>
  <si>
    <t>Standard room: Basic tariff Triple Room</t>
  </si>
  <si>
    <t>157.50</t>
  </si>
  <si>
    <t xml:space="preserve">Hotel Carmer16 </t>
  </si>
  <si>
    <t>Carmerstr. 16, Berlin - Charlottenburg, 10623, Germany</t>
  </si>
  <si>
    <t>Olivaer Apart Hotel am Kurfuerstendamm</t>
  </si>
  <si>
    <t>Olivaer Apart Hotel am KurfÃ¼rstendamm</t>
  </si>
  <si>
    <t>78.86</t>
  </si>
  <si>
    <t>Konstanzer Str. 1, 10707, Berlin - Wilmersdorf</t>
  </si>
  <si>
    <t>83.00</t>
  </si>
  <si>
    <t>Family room: Basic tariff Family Room (4 - 6)</t>
  </si>
  <si>
    <t>193.80</t>
  </si>
  <si>
    <t>A&amp;O Berlin Friedrichshain</t>
  </si>
  <si>
    <t xml:space="preserve">a&amp;o Berlin Friedrichshain </t>
  </si>
  <si>
    <t>90.00</t>
  </si>
  <si>
    <t>Boxhagener Str. 73, Berlin - Friedrichshain-Kreuzberg, 10245, Germany</t>
  </si>
  <si>
    <t>Derag Livinghotel Grosser Kurfuerst</t>
  </si>
  <si>
    <t>Business room: Basic tariff Business Double Room, 2 Twin Beds, Bathtub, City View</t>
  </si>
  <si>
    <t>Living Hotel GroÃer KurfÃ¼rst</t>
  </si>
  <si>
    <t>187.50</t>
  </si>
  <si>
    <t>Superior room: Flex tariff Superior Double Room 40sqm double bed -minibar -cityview -WIFI ;free separate living-and bedroom</t>
  </si>
  <si>
    <t>Hotel Zoe by Amano Group</t>
  </si>
  <si>
    <t>Hotel ZOE by AMANO Group</t>
  </si>
  <si>
    <t>165.00</t>
  </si>
  <si>
    <t>Große Präsidentenstr. 6-7, Berlin - Mitte, 10178, Germany</t>
  </si>
  <si>
    <t>185.00</t>
  </si>
  <si>
    <t>Plus Hotel &amp; Hostel</t>
  </si>
  <si>
    <t>Warschauer Platz 6-8, Berlin - Friedrichshain, 10245, Germany</t>
  </si>
  <si>
    <t>102.60</t>
  </si>
  <si>
    <t>150.10</t>
  </si>
  <si>
    <t xml:space="preserve">Riehmers Hofgarten </t>
  </si>
  <si>
    <t>Yorckstr. 83, Berlin - Kreuzberg, 10965, Germany</t>
  </si>
  <si>
    <t>271.60</t>
  </si>
  <si>
    <t xml:space="preserve">Akademie-Hotel </t>
  </si>
  <si>
    <t>Heinrich-Mann-Str. 29, 13156, Berlin - Pankow</t>
  </si>
  <si>
    <t xml:space="preserve">Pension Charlottenburg </t>
  </si>
  <si>
    <t>Pfalzburger Str. 87, Berlin - Charlottenburg, 10719, Germany</t>
  </si>
  <si>
    <t>Superior room: Basic tariff Comfort Double Room, Balcony</t>
  </si>
  <si>
    <t>135.00</t>
  </si>
  <si>
    <t>Standard room: Basic tariff Quadruple Room</t>
  </si>
  <si>
    <t>Apartment: Basic tariff City Apartment, 3 Bedrooms, City View</t>
  </si>
  <si>
    <t>336.00</t>
  </si>
  <si>
    <t xml:space="preserve">Herbst </t>
  </si>
  <si>
    <t>Moritzstr. 20, Berlin - Spandau, 13597, Germany</t>
  </si>
  <si>
    <t>Holiday Inn Berlin City East Side</t>
  </si>
  <si>
    <t>Standard room: Hot tariff 1 DBL BED NONSMOKE; FEEL AT HOME IN A FRIENDLY AND QUITE ROOM,WHICH MEETS THE NEEDS FOR CHALLENGING GSTS.CHOOSE THE...</t>
  </si>
  <si>
    <t xml:space="preserve">Holiday Inn BERLIN - CITY EAST SIDE </t>
  </si>
  <si>
    <t>166.00</t>
  </si>
  <si>
    <t>Wanda-Kallenbach Str. 2, 10243, Berlin - Friedrichshain</t>
  </si>
  <si>
    <t>Standard room: Basic tariff 1 DBL BED NONSMOKE; FEEL AT HOME IN A FRIENDLY AND QUITE ROOM,WHICH MEETS THE NEEDS FOR CHALLENGING GSTS.CHOOSE THE...</t>
  </si>
  <si>
    <t>193.00</t>
  </si>
  <si>
    <t>Standard room: Basic tariff 1 DBL BED SMOKING; FEEL AT HOME IN A FRIENDLY AND QUITE ROOM,WHICH MEETS THE NEEDS FOR CHALLENGING GSTS.CHOOSE THE...</t>
  </si>
  <si>
    <t>Standard room: Basic tariff 2 SGL BD 2 PERS NONSMOKE; FEEL AT HOME IN A FRIENDLY AND QUITE ROOM,WHICH MEETS THE NEEDS FOR CHALLENGING...</t>
  </si>
  <si>
    <t>Standard room: Basic tariff STANDARD ROOM; FEEL AT HOME IN A FRIENDLY AND QUITE ROOM,WHICH MEETS THE NEEDS FOR CHALLENGING GUESTS.CHOOSE THE...</t>
  </si>
  <si>
    <t>Superior room: Basic tariff KING DELUXE NON-SMOKING; THIS SPACIOUS ROOM OFFERS AN ADTL LOUNGE WITH A SECOND TV,A FREE MINIBAR AND A NESPRESSO...</t>
  </si>
  <si>
    <t>217.00</t>
  </si>
  <si>
    <t>253.00</t>
  </si>
  <si>
    <t>277.00</t>
  </si>
  <si>
    <t>Arche Pension</t>
  </si>
  <si>
    <t>99.00</t>
  </si>
  <si>
    <t>Kantstr. 104a, Berlin - Charlottenburg, 10627, Germany</t>
  </si>
  <si>
    <t xml:space="preserve">Select Hotel Berlin Gendarmenmarkt </t>
  </si>
  <si>
    <t>Charlottenstraße 66, Berlin - Mitte, 10117, Germany</t>
  </si>
  <si>
    <t>Superior room: Basic tariff COMFORT DOUBLE ROOM * KING BED * 18 SQM * FREE BATHROOM ;AMENITIES * FREE WIFI * SAFE *</t>
  </si>
  <si>
    <t>Junior suite: Basic tariff JUNIOR SUITE*KING BED*23 SQM* *FREE WIFI * COFFEE MAKER *</t>
  </si>
  <si>
    <t>195.50</t>
  </si>
  <si>
    <t>Junior suite: Flex tariff JUNIOR SUITE*KING BED*23 SQM* *FREE WIFI * COFFEE MAKER *</t>
  </si>
  <si>
    <t xml:space="preserve">CVJM JugendgÃ¤stehaus Berlin-Kaulsdorf </t>
  </si>
  <si>
    <t>MÃ¤dewalder Weg 65, 12621, Berlin - Berlin</t>
  </si>
  <si>
    <t>Alexander Plaza</t>
  </si>
  <si>
    <t>Superior room: Hot tariff PREMIUM DOUBLE ROOM DOUBLE BED* 16 SQM * FREE WIFI * SAFE * ;MINIBAR *</t>
  </si>
  <si>
    <t xml:space="preserve">Alexander Plaza </t>
  </si>
  <si>
    <t>150.40</t>
  </si>
  <si>
    <t>Rosenstr. 1, Berlin - Mitte, 10178, Germany</t>
  </si>
  <si>
    <t>Superior room: Basic tariff Premium Room</t>
  </si>
  <si>
    <t>232.20</t>
  </si>
  <si>
    <t>Upstalsboom Hotel Friedrichshain</t>
  </si>
  <si>
    <t xml:space="preserve">Upstalsboom Friedrichshain </t>
  </si>
  <si>
    <t>Gubener Str. 42, Berlin - Friedrichshain, 10243, Germany</t>
  </si>
  <si>
    <t>Standard room: Flex tariff STANDARD GST ROOM WITH 1 DBL BED INCLUDES FREE;Rate of the Day including breakfast</t>
  </si>
  <si>
    <t>Superior room: Flex tariff COMFORT GST ROOM WITH 1 DBL BED INCLUDES FREE;Rate of the Day including breakfast</t>
  </si>
  <si>
    <t>Apartment: Basic tariff Comfort Studio, Kitchenette</t>
  </si>
  <si>
    <t>Hollywood Media Hotel</t>
  </si>
  <si>
    <t>215.70</t>
  </si>
  <si>
    <t>Kurfürstendamm 202, Berlin - Charlottenburg, 10719, Germany</t>
  </si>
  <si>
    <t>Superior room: Basic tariff Comfort Double Room-air condition-Sat TV-minibar-desk-safe-free ;WIFI internet access</t>
  </si>
  <si>
    <t>245.80</t>
  </si>
  <si>
    <t>272.00</t>
  </si>
  <si>
    <t>Junior suite: Basic tariff Junior Suite with double bed and couch-36 to 54sqm-air condition;minibar-WIFI internet access</t>
  </si>
  <si>
    <t>281.80</t>
  </si>
  <si>
    <t>312.00</t>
  </si>
  <si>
    <t xml:space="preserve">Hotel Transit </t>
  </si>
  <si>
    <t>139.00</t>
  </si>
  <si>
    <t>Hagelberger Str. 53-54, Berlin - Kreuzberg, 10965, Germany</t>
  </si>
  <si>
    <t>Adapt Apartments Berlin Berlin-Adlershof</t>
  </si>
  <si>
    <t>Apartment: Hot tariff Junior Apartment, 1 Bedroom, Accessible, Park View</t>
  </si>
  <si>
    <t>189.00</t>
  </si>
  <si>
    <t>210.00</t>
  </si>
  <si>
    <t>Apartment: Flex tariff Junior Apartment, 1 Bedroom, Accessible, Park View</t>
  </si>
  <si>
    <t>270.00</t>
  </si>
  <si>
    <t>rent24 Coliving Berlin P180</t>
  </si>
  <si>
    <t>239.98</t>
  </si>
  <si>
    <t>Potsdamer Straße 180, Berlin - Berlin, 10783, Germany</t>
  </si>
  <si>
    <t>Quentin Boutique Hotel</t>
  </si>
  <si>
    <t>Budget room: Basic tariff Economy Double Room</t>
  </si>
  <si>
    <t xml:space="preserve">Quentin Boutique </t>
  </si>
  <si>
    <t>Neue Kantstr. 1, Berlin - Charlottenburg, 14057, Germany</t>
  </si>
  <si>
    <t>Superior room: Basic tariff Superior Twin Room, 2 Single Beds</t>
  </si>
  <si>
    <t>Superior room: Basic tariff Deluxe Double Room</t>
  </si>
  <si>
    <t>Superior room: Basic tariff Grand Double Room (Deluxe)</t>
  </si>
  <si>
    <t xml:space="preserve">Victors Residenz - Hotel </t>
  </si>
  <si>
    <t>Superior room: Flex tariff Comfort Room</t>
  </si>
  <si>
    <t>Junior suite: Basic tariff Junior Suite Superior</t>
  </si>
  <si>
    <t>Junior suite: Flex tariff Junior Suite Superior</t>
  </si>
  <si>
    <t xml:space="preserve">Apartments Mitte Residence </t>
  </si>
  <si>
    <t>Kleine Gertrauden Straße 3, Berlin, 10178, Germany</t>
  </si>
  <si>
    <t>LebensQuelle am Checkpoint Charlie</t>
  </si>
  <si>
    <t>130.90</t>
  </si>
  <si>
    <t>Axel-Springer-Str. 42, Berlin - Mitte, 10969, Germany</t>
  </si>
  <si>
    <t>Apartment: Basic tariff 4 Person Apartment</t>
  </si>
  <si>
    <t>240.00</t>
  </si>
  <si>
    <t xml:space="preserve">Amadeus Central </t>
  </si>
  <si>
    <t>Budget room: Basic tariff Comfort Double Room, Shared Bathroom</t>
  </si>
  <si>
    <t>Hohenzollerndamm 57-58, Berlin - Charlottenburg Wilmersdorf, 14199, Germany</t>
  </si>
  <si>
    <t>Budget room: Basic tariff Comfort Triple Room, Shared Bathroom</t>
  </si>
  <si>
    <t>114.00</t>
  </si>
  <si>
    <t>Budget room: Basic tariff Comfort Quadruple Room, Shared Bathroom</t>
  </si>
  <si>
    <t xml:space="preserve">Miles </t>
  </si>
  <si>
    <t>Jungfernstieg 7a, Berlin - Steglitz Lichterfelde, 12207, Germany</t>
  </si>
  <si>
    <t>Steps Hotel Berlin</t>
  </si>
  <si>
    <t>Standard room: Hot tariff Standard Double or Twin Room</t>
  </si>
  <si>
    <t xml:space="preserve">Steps </t>
  </si>
  <si>
    <t>103.00</t>
  </si>
  <si>
    <t>Liebenwalder Str. 22, Berlin - Wedding, 13347, Germany</t>
  </si>
  <si>
    <t>Apartment: Basic tariff Comfort Studio</t>
  </si>
  <si>
    <t>133.90</t>
  </si>
  <si>
    <t>Family room: Basic tariff Family Room, 2 Bedrooms (2 adults, up to 3 children max16years)</t>
  </si>
  <si>
    <t xml:space="preserve">Leonardo Royal </t>
  </si>
  <si>
    <t>128.70</t>
  </si>
  <si>
    <t>Otto-Braun-Str. 90, Berlin - Friedrichshain, 10249, Germany</t>
  </si>
  <si>
    <t>Standard room: Basic tariff Classic room</t>
  </si>
  <si>
    <t>135.86</t>
  </si>
  <si>
    <t>Superior room: Basic tariff Superior room</t>
  </si>
  <si>
    <t>154.86</t>
  </si>
  <si>
    <t>204.26</t>
  </si>
  <si>
    <t>Junior suite: Basic tariff Junior Suite-42 sqm-AC-sitting area-32" flat screen TVs-free ;WIFI-safe-minibar-trouser press</t>
  </si>
  <si>
    <t>218.70</t>
  </si>
  <si>
    <t>Junior suite: Flex tariff Junior Suite-42 sqm-AC-sitting area-32" flat screen TVs-free ;WIFI-safe-minibar-trouser press</t>
  </si>
  <si>
    <t>265.50</t>
  </si>
  <si>
    <t>295.00</t>
  </si>
  <si>
    <t>Axel Hotel Berlin</t>
  </si>
  <si>
    <t xml:space="preserve">Axel Hotel Berlin </t>
  </si>
  <si>
    <t>Lietzenburger Str. 13/15, Berlin - Schöneberg, 10789, Germany</t>
  </si>
  <si>
    <t>TITANIC Comfort Berlin Mitte</t>
  </si>
  <si>
    <t>Titanic Comfort Mitte</t>
  </si>
  <si>
    <t>133.20</t>
  </si>
  <si>
    <t>Elisabeth-Mara-Str. 4, Berlin - Mitte, 10117, Germany</t>
  </si>
  <si>
    <t xml:space="preserve">REWARI </t>
  </si>
  <si>
    <t>Standard room: Basic tariff Twin Room</t>
  </si>
  <si>
    <t>153.60</t>
  </si>
  <si>
    <t>Stresemannstr. 36, Berlin - Kreuzberg, 10963, Germany</t>
  </si>
  <si>
    <t>180.80</t>
  </si>
  <si>
    <t>Kolo 77 Appartements</t>
  </si>
  <si>
    <t>Koloniestr. 77, Berlin - Wedding, 13359, Germany</t>
  </si>
  <si>
    <t>A&amp;O Berlin Kolumbus</t>
  </si>
  <si>
    <t xml:space="preserve">a&amp;o Berlin Kolumbus </t>
  </si>
  <si>
    <t>82.60</t>
  </si>
  <si>
    <t>Genslerstr. 18, Berlin - Lichtenberg, 13055, Germany</t>
  </si>
  <si>
    <t>84.60</t>
  </si>
  <si>
    <t>Arcotel John F</t>
  </si>
  <si>
    <t xml:space="preserve">Arcotel John F </t>
  </si>
  <si>
    <t>Werderscher Markt 11, Berlin - Berlin, 10117, Germany</t>
  </si>
  <si>
    <t>800.00</t>
  </si>
  <si>
    <t>800.02</t>
  </si>
  <si>
    <t>Comfort Hotel Berlin Lichtenberg</t>
  </si>
  <si>
    <t>Comfort Hotel Lichtenberg</t>
  </si>
  <si>
    <t>85.50</t>
  </si>
  <si>
    <t>Rhinstr. 159, Berlin - Lichtenberg, 10315, Germany</t>
  </si>
  <si>
    <t>91.20</t>
  </si>
  <si>
    <t>Family room: Flex tariff Family Room</t>
  </si>
  <si>
    <t>Schall &amp; Rauch Pension</t>
  </si>
  <si>
    <t>138.60</t>
  </si>
  <si>
    <t>Gleimstrasse 23, Berlin - Prenzlauer Berg, 10437, Germany</t>
  </si>
  <si>
    <t>Aparion Berlin Apartments</t>
  </si>
  <si>
    <t>Theklastraße 20, Berlin - Berlin, 12205, Germany</t>
  </si>
  <si>
    <t xml:space="preserve">mk berlin </t>
  </si>
  <si>
    <t>116.10</t>
  </si>
  <si>
    <t>Osloer Str. 100, Berlin - Wedding, 13359, Germany</t>
  </si>
  <si>
    <t>Standard room: Flex tariff Standard Double Room</t>
  </si>
  <si>
    <t>167.00</t>
  </si>
  <si>
    <t>Mondial am KurfÃ¼rstendamm</t>
  </si>
  <si>
    <t>Standard room: Basic tariff Classic Double or Twin Room</t>
  </si>
  <si>
    <t>151.20</t>
  </si>
  <si>
    <t>KurfÃ¼rstendamm 47, 10707, Berlin - Charlottenburg</t>
  </si>
  <si>
    <t>189.10</t>
  </si>
  <si>
    <t>191.20</t>
  </si>
  <si>
    <t>307.00</t>
  </si>
  <si>
    <t>6rooms Apartments</t>
  </si>
  <si>
    <t>Dovestr. 9, Berlin - Charlottenburg, 10587, Germany</t>
  </si>
  <si>
    <t xml:space="preserve">Cityrentals Berlin </t>
  </si>
  <si>
    <t>Motzstrasse 16, Berlin - Schoeneberg, 10777, Germany</t>
  </si>
  <si>
    <t>Superior room: Basic tariff Club Room, Accessible</t>
  </si>
  <si>
    <t>149.80</t>
  </si>
  <si>
    <t>Old Town Hostel</t>
  </si>
  <si>
    <t>Pappelallee 21, Berlin - Prenzlauer Berg, 10437, Germany</t>
  </si>
  <si>
    <t>Novotel Ber Tiergarten</t>
  </si>
  <si>
    <t>Standard room: Hot tariff Standard room with 1 queen-size bed</t>
  </si>
  <si>
    <t xml:space="preserve">Novotel Berlin Am Tiergarten </t>
  </si>
  <si>
    <t>Strasse des 17 Juni 106-108, Berlin - Tiergarten, 10623, Germany</t>
  </si>
  <si>
    <t>Standard room: Flex tariff Standard room with 1 queen-size bed</t>
  </si>
  <si>
    <t>Standard room: Basic tariff Standard room with 1 queen-size bed</t>
  </si>
  <si>
    <t>Standard room: Basic tariff Standard room with 1 queen size bed and sofa</t>
  </si>
  <si>
    <t>Business room: Basic tariff Executive Room with 1 double bed</t>
  </si>
  <si>
    <t>Standard room: Flex tariff Standard room with 1 queen size bed and sofa</t>
  </si>
  <si>
    <t>209.00</t>
  </si>
  <si>
    <t>Business room: Flex tariff Executive Room with 1 double bed</t>
  </si>
  <si>
    <t>239.00</t>
  </si>
  <si>
    <t>241.00</t>
  </si>
  <si>
    <t>261.00</t>
  </si>
  <si>
    <t xml:space="preserve">Arcotel Velvet </t>
  </si>
  <si>
    <t>Oranienburger Str. 52, Berlin - Mitte, 10117, Germany</t>
  </si>
  <si>
    <t>Superior room: Basic tariff Rate includes free WiFi;Superior room, 18-28sqm, Floors 4to5, Free</t>
  </si>
  <si>
    <t>Junior suite: Basic tariff Rate includes free WiFi;Junior Suite, 30 sqm, Floors 6 to 7, large</t>
  </si>
  <si>
    <t>Suite: Basic tariff Rate includes free WiFi;Suite, 43-75 sqm, floors 6 to 7 access to</t>
  </si>
  <si>
    <t>276.00</t>
  </si>
  <si>
    <t xml:space="preserve">Kastanienhof </t>
  </si>
  <si>
    <t>Kastanienallee 65, Berlin - Mitte, 10119, Germany</t>
  </si>
  <si>
    <t>207.00</t>
  </si>
  <si>
    <t>Superior room: Flex tariff Comfort Twin Room</t>
  </si>
  <si>
    <t>299.00</t>
  </si>
  <si>
    <t>Suite: Flex tariff Suite</t>
  </si>
  <si>
    <t>335.00</t>
  </si>
  <si>
    <t xml:space="preserve">ibis Styles Berlin an der Oper </t>
  </si>
  <si>
    <t>Superior room: Flex tariff All Comfort Twin</t>
  </si>
  <si>
    <t>Bismarckstrasse 100, Berlin - Charlottenburg, 10625, Germany</t>
  </si>
  <si>
    <t>Superior room: Flex tariff All Comfort Plus</t>
  </si>
  <si>
    <t>Superior room: Flex tariff All Comfort Double</t>
  </si>
  <si>
    <t>Park Hotel Moabit</t>
  </si>
  <si>
    <t xml:space="preserve">Park Hotel Moabit </t>
  </si>
  <si>
    <t>172.26</t>
  </si>
  <si>
    <t>Alt-Moabit 86 a, Berlin - Tiergarten, 10555, Germany</t>
  </si>
  <si>
    <t>Standard room: Flex tariff night min inc bfast;RUN OF HOUSE ROOM ASSIGNED ON</t>
  </si>
  <si>
    <t>180.78</t>
  </si>
  <si>
    <t>211.30</t>
  </si>
  <si>
    <t xml:space="preserve">Adelante </t>
  </si>
  <si>
    <t>Borsigstr. 1, Berlin - Mitte, 10115, Germany</t>
  </si>
  <si>
    <t>Two Hotel Berlin by Axel</t>
  </si>
  <si>
    <t>TWO Hotel Berlin by Axel - ADULTS ONLY</t>
  </si>
  <si>
    <t xml:space="preserve">Hotel Residenz Begaswinkel </t>
  </si>
  <si>
    <t>Genthiner Str. 30A, Berlin - Tiergarten, 10785, Germany</t>
  </si>
  <si>
    <t>NH Berlin Kreuzberg</t>
  </si>
  <si>
    <t xml:space="preserve">NH Berlin Kreuzberg </t>
  </si>
  <si>
    <t>Heinrich Heine Platz 11, Berlin - Mitte, 10179, Germany</t>
  </si>
  <si>
    <t xml:space="preserve">art`otel berlin kudamm by park plaza </t>
  </si>
  <si>
    <t>Lietzenburger Str. 85, 10719, Berlin - Charlottenburg</t>
  </si>
  <si>
    <t>pentahotel KÃ¶penick</t>
  </si>
  <si>
    <t>Standard room: Basic tariff penta Standard Room</t>
  </si>
  <si>
    <t>208.30</t>
  </si>
  <si>
    <t>Room with river view: Flex tariff This room offers a river view and contains a shower/toilet or bathtub/toilet.</t>
  </si>
  <si>
    <t>247.90</t>
  </si>
  <si>
    <t>Superior room: Basic tariff COMFORT ROOM TWIN OR KING RIVER VIEW 25 SQM -FREE WIFI LUXURY ;BED RAIN SHOWER AC FREE SKY TV BATHTUB OR SHOWER WORK...</t>
  </si>
  <si>
    <t>250.80</t>
  </si>
  <si>
    <t>Gat Point Charlie</t>
  </si>
  <si>
    <t xml:space="preserve">Gat Point Charlie </t>
  </si>
  <si>
    <t>137.64</t>
  </si>
  <si>
    <t>Mauerstr. 81-82, Berlin - Mitte, 10117, Germany</t>
  </si>
  <si>
    <t>Sana Berlin Hotel</t>
  </si>
  <si>
    <t xml:space="preserve">SANA Berlin Hotel </t>
  </si>
  <si>
    <t>Nürnberger Str. 33 / 34, Berlin - Charlottenburg, 10777, Germany</t>
  </si>
  <si>
    <t>Apartment: Basic tariff Apartment, 1 Bedroom, Kitchen (33qm - with small sofa bed)</t>
  </si>
  <si>
    <t>235.80</t>
  </si>
  <si>
    <t>Junior suite: Basic tariff Junior Suite (59qm)</t>
  </si>
  <si>
    <t>307.80</t>
  </si>
  <si>
    <t>Family room: Basic tariff Family Room, 2 Bedrooms</t>
  </si>
  <si>
    <t>Suite: Basic tariff Suite Home â Two Bedroom, small sofa and kitchen 58qm</t>
  </si>
  <si>
    <t>315.00</t>
  </si>
  <si>
    <t>350.00</t>
  </si>
  <si>
    <t>380.00</t>
  </si>
  <si>
    <t>424.44</t>
  </si>
  <si>
    <t>524.00</t>
  </si>
  <si>
    <t>Steigenberger Hotel Berlin</t>
  </si>
  <si>
    <t xml:space="preserve">Steigenberger </t>
  </si>
  <si>
    <t>199.92</t>
  </si>
  <si>
    <t>Los-Angeles-Platz 1, Berlin - Charlottenburg, 10789, Germany</t>
  </si>
  <si>
    <t>249.90</t>
  </si>
  <si>
    <t>312.90</t>
  </si>
  <si>
    <t>Aspria Ku`damm</t>
  </si>
  <si>
    <t>Karlsruher Str. 20, 10711, Berlin - Wilmersdorf</t>
  </si>
  <si>
    <t xml:space="preserve">Berliner BÃ¤r </t>
  </si>
  <si>
    <t>Ringbahnstr. 6-8, 12099, Berlin - Tempelhof</t>
  </si>
  <si>
    <t xml:space="preserve">Villa Kastania </t>
  </si>
  <si>
    <t>191.00</t>
  </si>
  <si>
    <t>Kastanienallee 20, Berlin - Charlottenburg, 14052, Germany</t>
  </si>
  <si>
    <t>Standard room: Basic tariff Standard Double or Twin Room</t>
  </si>
  <si>
    <t>Room with balcony: Basic tariff Standard Double Room-balcony-minibar-safe-LCD TV-desk-WIFI ;Internet access at charge</t>
  </si>
  <si>
    <t>256.30</t>
  </si>
  <si>
    <t>Room with balcony: Basic tariff Standard Twin Room-balcony-minibar-safe-LCD TV-desk-WIFI ;Internet access at charge</t>
  </si>
  <si>
    <t>228.12</t>
  </si>
  <si>
    <t>259.40</t>
  </si>
  <si>
    <t>278.20</t>
  </si>
  <si>
    <t>293.08</t>
  </si>
  <si>
    <t>305.20</t>
  </si>
  <si>
    <t>357.40</t>
  </si>
  <si>
    <t xml:space="preserve">Ibis Budget Ost </t>
  </si>
  <si>
    <t>94.00</t>
  </si>
  <si>
    <t>Allee der Kosmonauten 33, Berlin - Marzahn, 12681, Germany</t>
  </si>
  <si>
    <t>NH Collection Berlin Mitte Friedrichstrasse</t>
  </si>
  <si>
    <t xml:space="preserve">NH Collection Berlin Mitte Friedrichstrasse </t>
  </si>
  <si>
    <t>Friedrichstr. 96, Berlin - Mitte, 10117, Germany</t>
  </si>
  <si>
    <t>Superior room: Basic tariff Superior Room</t>
  </si>
  <si>
    <t>285.84</t>
  </si>
  <si>
    <t>Family room: Basic tariff Family Room (2 adults + 2 children)</t>
  </si>
  <si>
    <t>322.20</t>
  </si>
  <si>
    <t>Junior suite: Basic tariff Junior Suite (Extra Bed 2 adults + 1 child)</t>
  </si>
  <si>
    <t>411.84</t>
  </si>
  <si>
    <t>434.24</t>
  </si>
  <si>
    <t>Ringhotel Seehof am Lietzensee</t>
  </si>
  <si>
    <t>Standard room: Basic tariff Standard Double Room, Lakeside</t>
  </si>
  <si>
    <t>197.50</t>
  </si>
  <si>
    <t>Lietzenseeufer 11, Berlin - Charlottenburg, 14057, Germany</t>
  </si>
  <si>
    <t>Standard room: Basic tariff Twin Room, 2 Twin Beds</t>
  </si>
  <si>
    <t>Room with lake view: Flex tariff This room offers a lake view and contains a shower/toilet or bathtub/toilet.</t>
  </si>
  <si>
    <t>217.90</t>
  </si>
  <si>
    <t>Family room: Basic tariff Family Room, Lake View - 1 Double Bed and 1 Single Bed</t>
  </si>
  <si>
    <t>279.30</t>
  </si>
  <si>
    <t>MEININGER Berlin East Side Gallery</t>
  </si>
  <si>
    <t>97.50</t>
  </si>
  <si>
    <t>Am Postbahnhof 4, Berlin - Berlin, 10243, Germany</t>
  </si>
  <si>
    <t>Best Western Hotel Berlin Mitte</t>
  </si>
  <si>
    <t>Business room: Basic tariff Business Room, 2 Single Beds</t>
  </si>
  <si>
    <t>Best Western Berlin Mitte</t>
  </si>
  <si>
    <t>Albrechtstr. 25/Ecke Reinhardstr., Berlin - Mitte, 10117, Germany</t>
  </si>
  <si>
    <t>Superior room: Basic tariff Deluxe Room, 1 Double Bed</t>
  </si>
  <si>
    <t>Leonardo Hotel Berlin</t>
  </si>
  <si>
    <t xml:space="preserve">Leonardo </t>
  </si>
  <si>
    <t>Wilmersdorfer Str. 32, Berlin - Charlottenburg, 10585, Germany</t>
  </si>
  <si>
    <t>Superior room: Basic tariff Comfort Room-20 sqm-AC-free Wifi-26" Flat screen TV-coffee/tea ;maker-safe</t>
  </si>
  <si>
    <t>Junior suite: Basic tariff Junior Suite-27 sqm-AC-free Wifi-26" Flat screen TV-coffee maker;sofa bed-safe</t>
  </si>
  <si>
    <t>169.20</t>
  </si>
  <si>
    <t>Junior suite: Flex tariff Junior Suite-27 sqm-AC-free Wifi-26" Flat screen TV-coffee maker;sofa bed-safe</t>
  </si>
  <si>
    <t>Honigmond</t>
  </si>
  <si>
    <t xml:space="preserve">Honigmond </t>
  </si>
  <si>
    <t>Tieckstr. 12, Berlin - Mitte, 10115, Germany</t>
  </si>
  <si>
    <t>275.00</t>
  </si>
  <si>
    <t>Clipper City Home</t>
  </si>
  <si>
    <t>Clipper City Home Apartments</t>
  </si>
  <si>
    <t>204.50</t>
  </si>
  <si>
    <t>Behrenstr. 47, Berlin - Mitte, 10117, Germany</t>
  </si>
  <si>
    <t>245.00</t>
  </si>
  <si>
    <t>265.00</t>
  </si>
  <si>
    <t>345.00</t>
  </si>
  <si>
    <t>Hotel Lindenufer</t>
  </si>
  <si>
    <t xml:space="preserve">Lindenufer </t>
  </si>
  <si>
    <t>Breite Str. 36, Berlin - Spandau, 13597, Germany</t>
  </si>
  <si>
    <t>145.00</t>
  </si>
  <si>
    <t>Superior room: Flex tariff Superior Double room-bathroom-sitting area-cable TV-desk-radio-;free WIFI internet access</t>
  </si>
  <si>
    <t>Aletto Kudamm</t>
  </si>
  <si>
    <t xml:space="preserve">aletto Hotel Kudamm </t>
  </si>
  <si>
    <t>119.08</t>
  </si>
  <si>
    <t>Hardenbergstr. 21, Berlin - Charlottenburg, 10623, Germany</t>
  </si>
  <si>
    <t>172.30</t>
  </si>
  <si>
    <t xml:space="preserve">Pension LEVI </t>
  </si>
  <si>
    <t>Kurfürstenstr. 20, Berlin - Tiergarten, 10785, Germany</t>
  </si>
  <si>
    <t>Gribnitz Hotel-Pension</t>
  </si>
  <si>
    <t>Kaiserdamm 82, 14057, Berlin - Charlottenburg</t>
  </si>
  <si>
    <t>MEININGER Hauptbahnhof</t>
  </si>
  <si>
    <t>107.10</t>
  </si>
  <si>
    <t>Ella-Trebe-Straße 9, Berlin - Tiergarten, 10557, Germany</t>
  </si>
  <si>
    <t>119.00</t>
  </si>
  <si>
    <t xml:space="preserve">Hotel am Borsigturm </t>
  </si>
  <si>
    <t>Am Borsigturm 1, Berlin - Tegel, 13507, Germany</t>
  </si>
  <si>
    <t>Adina Apartment Hackescher Markt</t>
  </si>
  <si>
    <t>Apartment: Hot tariff Studio King or Twin -30sqm -Kitchen -AC -Coffee Tea facilities -;Iron and ironing board Dining area -Bathroom with...</t>
  </si>
  <si>
    <t>Adina Apartment Hotel Hackescher Markt</t>
  </si>
  <si>
    <t>An der Spandauer Brücke 11, Berlin - Mitte, 10178, Germany</t>
  </si>
  <si>
    <t>Apartment: Basic tariff Studio King or Twin -30sqm -Kitchen -AC -Coffee Tea facilities -;Iron and ironing board Dining area -Bathroom with...</t>
  </si>
  <si>
    <t>Superior room: Basic tariff 1 BD Apt Premier King or Twin -51sqm -Living room -Kitchen -;Nespresso machine -CityView High Floor -Terrace -Some...</t>
  </si>
  <si>
    <t>321.30</t>
  </si>
  <si>
    <t>359.10</t>
  </si>
  <si>
    <t>Zarenhof Friedrichshain</t>
  </si>
  <si>
    <t>143.80</t>
  </si>
  <si>
    <t>Boxhagener Str. 17, Berlin - Friedrichshain, 10245, Germany</t>
  </si>
  <si>
    <t>Hecker's Hotel Kurfurstendamm</t>
  </si>
  <si>
    <t xml:space="preserve">Heckers </t>
  </si>
  <si>
    <t>169.56</t>
  </si>
  <si>
    <t>Grolmanstr. 35, Berlin - Charlottenburg, 10623, Germany</t>
  </si>
  <si>
    <t>Superior room: Hot tariff Comfort Double Room</t>
  </si>
  <si>
    <t>169.58</t>
  </si>
  <si>
    <t>Superior room: Basic tariff Superior Queensize Room for double use</t>
  </si>
  <si>
    <t>267.50</t>
  </si>
  <si>
    <t>Mondrian Suites Hotel</t>
  </si>
  <si>
    <t xml:space="preserve">Mondrian Suites Berlin </t>
  </si>
  <si>
    <t>178.60</t>
  </si>
  <si>
    <t>Markgrafenstr. 16-16a, Berlin - Mitte / Kreuzberg, 10969, Germany</t>
  </si>
  <si>
    <t>Apartment: Basic tariff Premium Studio (Balcony or Terrace)</t>
  </si>
  <si>
    <t>348.00</t>
  </si>
  <si>
    <t>TITANIC Chaussee Berlin</t>
  </si>
  <si>
    <t xml:space="preserve">Titanic Chaussee Berlin </t>
  </si>
  <si>
    <t>223.20</t>
  </si>
  <si>
    <t>Chausseestr. 30, Berlin - Mitte, 10115, Germany</t>
  </si>
  <si>
    <t>Standard room: Basic tariff Classic Room</t>
  </si>
  <si>
    <t>277.20</t>
  </si>
  <si>
    <t>349.20</t>
  </si>
  <si>
    <t>388.00</t>
  </si>
  <si>
    <t>403.20</t>
  </si>
  <si>
    <t>Suite: Basic tariff Titanic Suite</t>
  </si>
  <si>
    <t>439.20</t>
  </si>
  <si>
    <t>488.00</t>
  </si>
  <si>
    <t>493.20</t>
  </si>
  <si>
    <t>548.00</t>
  </si>
  <si>
    <t xml:space="preserve">Capri by Fraser Berlin </t>
  </si>
  <si>
    <t>159.00</t>
  </si>
  <si>
    <t>Scharrenstraße 22, Berlin - Berlin, 10178, Germany</t>
  </si>
  <si>
    <t>177.00</t>
  </si>
  <si>
    <t>Citylight</t>
  </si>
  <si>
    <t xml:space="preserve">Citylight </t>
  </si>
  <si>
    <t>Böttgerstr. 23, Berlin - Wedding - Gesundbrunnen, 13357, Germany</t>
  </si>
  <si>
    <t xml:space="preserve">Old Town Hotel </t>
  </si>
  <si>
    <t>Greifswalder Str. 211, Berlin - Prenzlauer Berg, 10405, Germany</t>
  </si>
  <si>
    <t>192.50</t>
  </si>
  <si>
    <t>260.50</t>
  </si>
  <si>
    <t>284.50</t>
  </si>
  <si>
    <t>Arco Hotel</t>
  </si>
  <si>
    <t xml:space="preserve">Arco Hotel </t>
  </si>
  <si>
    <t>Geisbergstr. 30, Berlin - Schöneberg, 10777, Germany</t>
  </si>
  <si>
    <t>Ameron Hotel Abion Spreebogen</t>
  </si>
  <si>
    <t>Standard room: Hot tariff STANDARD DBL ROOM high speed wifi quiet ac tv;BAR - 20% free WLAN, free Sauna and Fitness</t>
  </si>
  <si>
    <t>Ameron Abion Spreebogen</t>
  </si>
  <si>
    <t>Alt-Moabit 99, Berlin - Tiergarten, 10559, Germany</t>
  </si>
  <si>
    <t>Standard room: Basic tariff STANDARD DBL ROOM high speed wifi quiet ac tv;free WIFI, Sauna and Fitness Use</t>
  </si>
  <si>
    <t>Superior room: Basic tariff Deluxe DBL ROOM high speed wifi river view;BAR - 20% free WLAN, free Sauna and Fitness</t>
  </si>
  <si>
    <t>Suite: Basic tariff waterside suite sep sleeping and living area;BAR - 20% free WLAN, free Sauna and Fitness</t>
  </si>
  <si>
    <t>227.20</t>
  </si>
  <si>
    <t>Superior room: Basic tariff Deluxe DBL ROOM high speed wifi river view;free WIFI, Sauna and Fitness Use</t>
  </si>
  <si>
    <t>264.00</t>
  </si>
  <si>
    <t>Room with river view: Basic tariff Standard Room, River View</t>
  </si>
  <si>
    <t>Suite: Basic tariff waterside suite sep sleeping and living area;free WIFI, Sauna and Fitness Use</t>
  </si>
  <si>
    <t>284.00</t>
  </si>
  <si>
    <t>Superior room: Basic tariff Deluxe DBL ROOM high speed wifi river view;Bed amp; breakfast Rate; incl. FR WIFI and VAT</t>
  </si>
  <si>
    <t>304.00</t>
  </si>
  <si>
    <t>Suite: Basic tariff waterside suite sep sleeping and living area;Bed amp; breakfast Rate; incl. FR WIFI and VAT</t>
  </si>
  <si>
    <t>Catalonia Berlin Mitte</t>
  </si>
  <si>
    <t xml:space="preserve">Catalonia Berlin Mitte </t>
  </si>
  <si>
    <t>Köpenicker Str. 80-82, Berlin - Mitte, 10179, Germany</t>
  </si>
  <si>
    <t>281.06</t>
  </si>
  <si>
    <t>321.06</t>
  </si>
  <si>
    <t>Abacus Tierpark-Hotel</t>
  </si>
  <si>
    <t>Franz-Mett-Str. 3 - 9, 10319, Berlin - Friedrichsfelde</t>
  </si>
  <si>
    <t>Adlon Kempinski Berlin</t>
  </si>
  <si>
    <t xml:space="preserve">Adlon Kempinski </t>
  </si>
  <si>
    <t>Unter den Linden 77, Berlin - Mitte, 10117, Germany</t>
  </si>
  <si>
    <t>1380.00</t>
  </si>
  <si>
    <t xml:space="preserve">Siegfriedshof </t>
  </si>
  <si>
    <t>Siegfriedstr.204, Berlin - Lichtenberg, 10365, Germany</t>
  </si>
  <si>
    <t xml:space="preserve">Comet </t>
  </si>
  <si>
    <t>Kurfürstendamm 175, Berlin - Wilmersdorf, 10707, Germany</t>
  </si>
  <si>
    <t xml:space="preserve">Vier Jahreszeiten Kreuzberg </t>
  </si>
  <si>
    <t>Business room: Hot tariff Business Double Room</t>
  </si>
  <si>
    <t>162.40</t>
  </si>
  <si>
    <t>Skalitzer Str. 36, Berlin - Kreuzberg, 10999, Germany</t>
  </si>
  <si>
    <t>178.40</t>
  </si>
  <si>
    <t>189.50</t>
  </si>
  <si>
    <t>Apartment: Basic tariff Family Room, Kitchenette</t>
  </si>
  <si>
    <t>310.40</t>
  </si>
  <si>
    <t>Adina Apartment Hotel Berlin Mitte</t>
  </si>
  <si>
    <t>187.42</t>
  </si>
  <si>
    <t>Platz vor dem Neuen Tor 6, Berlin - Mitte, 10115, Germany</t>
  </si>
  <si>
    <t>220.50</t>
  </si>
  <si>
    <t>280.50</t>
  </si>
  <si>
    <t>Citadines KurfÃ¼rstendamm Berlin</t>
  </si>
  <si>
    <t>Apartment: Hot tariff Studio Double or Twin 25 sqm free internet AC fully equipped ;kitchen</t>
  </si>
  <si>
    <t>Citadines ApartHotel KurfÃ¼rstendamm</t>
  </si>
  <si>
    <t>Air in Berlin Hotel</t>
  </si>
  <si>
    <t xml:space="preserve">Air in Berlin </t>
  </si>
  <si>
    <t>Ansbacher Str. 6, Berlin - Schöneberg, 10787, Germany</t>
  </si>
  <si>
    <t>Standard room: Basic tariff Standard Double Room, 1 Double Bed</t>
  </si>
  <si>
    <t>Superior room: Basic tariff Superior Double or Twin Room</t>
  </si>
  <si>
    <t>Family room: Basic tariff Family Room, 1 Double Bed with Sofa bed</t>
  </si>
  <si>
    <t xml:space="preserve">art`appart suiten </t>
  </si>
  <si>
    <t>199.50</t>
  </si>
  <si>
    <t>Goethestr. 50a, 10625, Berlin - Berlin</t>
  </si>
  <si>
    <t>Apartment: Basic tariff Superior Apartment</t>
  </si>
  <si>
    <t>218.50</t>
  </si>
  <si>
    <t>Hotel Nest Berlin</t>
  </si>
  <si>
    <t>Neuköllner Str. 201-203, Berlin - Berlin-Rudow, 12357, Germany</t>
  </si>
  <si>
    <t>ibis Berlin City Potsdamer Platz</t>
  </si>
  <si>
    <t xml:space="preserve">ibis Berlin City Potsdamer Platz </t>
  </si>
  <si>
    <t>Anhalter Strasse 4, Berlin - Mitte, 10963, Germany</t>
  </si>
  <si>
    <t>Standard room: Basic tariff Room with 1 double bed 63 x 79 in. + 1 rollaway bed 31 x 69 in., new sleep-easy concept</t>
  </si>
  <si>
    <t>Standard room: Flex tariff Room with 1 double bed 63 x 79 in. + 1 rollaway bed 31 x 69 in., new sleep-easy concept</t>
  </si>
  <si>
    <t>Sedes</t>
  </si>
  <si>
    <t xml:space="preserve">Sedes </t>
  </si>
  <si>
    <t>Prenzlauer Promenade 48, Berlin - Pankow, 13089, Germany</t>
  </si>
  <si>
    <t xml:space="preserve">Hotelpension Margrit </t>
  </si>
  <si>
    <t>Brandenburgische Str. 24, Berlin - Wilmersdorf, 10707, Germany</t>
  </si>
  <si>
    <t>131.00</t>
  </si>
  <si>
    <t xml:space="preserve">Rheinsberg am See </t>
  </si>
  <si>
    <t>158.56</t>
  </si>
  <si>
    <t>Finsterwalder Str. 64, Berlin - Reinickendorf, 13435, Germany</t>
  </si>
  <si>
    <t>H+ Hotel Berlin Mitte</t>
  </si>
  <si>
    <t xml:space="preserve">H+ Hotel Berlin Mitte </t>
  </si>
  <si>
    <t>Chausseestr. 118-120, Berlin - Mitte, 10115, Germany</t>
  </si>
  <si>
    <t xml:space="preserve">hostel &amp; hotel HoLi </t>
  </si>
  <si>
    <t>123.00</t>
  </si>
  <si>
    <t>Wönnichstr. 69-71, Berlin - Lichtenberg, 10317, Germany</t>
  </si>
  <si>
    <t>IntercityHotel Berlin Hauptbahnhof</t>
  </si>
  <si>
    <t>IntercityHotel Hauptbahnhof</t>
  </si>
  <si>
    <t>Katharina-Paulus-Str. 5, Berlin - Mitte, 10557, Germany</t>
  </si>
  <si>
    <t xml:space="preserve">City Partner Hotel am Gendarmenmarkt </t>
  </si>
  <si>
    <t>141.00</t>
  </si>
  <si>
    <t>Leipziger Straße 65, Berlin - Berlin, 10117, Germany</t>
  </si>
  <si>
    <t>Amelie Mitte</t>
  </si>
  <si>
    <t>Reinhardtstr. 21, Berlin - Mitte, 10117, Germany</t>
  </si>
  <si>
    <t>1000.00</t>
  </si>
  <si>
    <t>ibis Berlin Spandau</t>
  </si>
  <si>
    <t xml:space="preserve">ibis Berlin Spandau </t>
  </si>
  <si>
    <t>Klosterstrasse 4, Berlin - Spandau, 13581, Germany</t>
  </si>
  <si>
    <t>Azimut Hotel Kurfuerstendamm Berlin</t>
  </si>
  <si>
    <t>Standard room: Hot tariff 1 BDR STANDARD 1 DOUBLE BED 20SQM BATH SHOWER;Advance Rate, excl. breakfast, NO CXL 600 MB</t>
  </si>
  <si>
    <t xml:space="preserve">AZIMUT Hotel Kurfuerstendamm Berlin </t>
  </si>
  <si>
    <t>Kurfürstendamm 17/ Eingang Joachimsthaler Straße 39/40, Berlin - Charlottenburg, 10623, Germany</t>
  </si>
  <si>
    <t xml:space="preserve">Pension Peters - das andere Hotel </t>
  </si>
  <si>
    <t>KantstraÃe 146, 10623, Berlin - Charlottenburg</t>
  </si>
  <si>
    <t>Standard room: Basic tariff Standard Double or Twin Room (private bathroom on floor)</t>
  </si>
  <si>
    <t>Family room: Basic tariff Family Room, Private Bathroom</t>
  </si>
  <si>
    <t xml:space="preserve">Motel One Berlin - Upper West </t>
  </si>
  <si>
    <t>Kantstr. 163-165, 10623, Berlin - Berlin</t>
  </si>
  <si>
    <t>Steigenberger Hotel am Kanzleramt</t>
  </si>
  <si>
    <t>Steigenberger Am Kanzleramt</t>
  </si>
  <si>
    <t>225.12</t>
  </si>
  <si>
    <t>Ella-Trebe-Str. 5, Berlin - Mitte, 10557, Germany</t>
  </si>
  <si>
    <t>281.40</t>
  </si>
  <si>
    <t>344.40</t>
  </si>
  <si>
    <t xml:space="preserve">Alte Galerie </t>
  </si>
  <si>
    <t>Leibnizstr. 48, Berlin - Charlottenburg, 10629, Germany</t>
  </si>
  <si>
    <t xml:space="preserve">Brilliant Apartments </t>
  </si>
  <si>
    <t>314.14</t>
  </si>
  <si>
    <t>Oderberger Str. 38, 10435, Berlin - Prenzlauer Berg</t>
  </si>
  <si>
    <t>336.74</t>
  </si>
  <si>
    <t>348.04</t>
  </si>
  <si>
    <t>enjoy hotel Berlin City Messe</t>
  </si>
  <si>
    <t xml:space="preserve">enjoy Berlin City Messe </t>
  </si>
  <si>
    <t>91.80</t>
  </si>
  <si>
    <t>Rudolstädter Str. 42, Berlin - Wilmersdorf, 10713, Germany</t>
  </si>
  <si>
    <t>Superior room: Flex tariff Superior Room</t>
  </si>
  <si>
    <t xml:space="preserve">Lulu Guldsmeden Hotel </t>
  </si>
  <si>
    <t>Potsdamer Str. 67, Berlin - Tiergarten, 10785, Germany</t>
  </si>
  <si>
    <t>Adagio Berlin Kurfurstendamm</t>
  </si>
  <si>
    <t>Apartment: Hot tariff Studio for 2 people</t>
  </si>
  <si>
    <t xml:space="preserve">Aparthotel Adagio Berlin KurfÃ¼rstendamm </t>
  </si>
  <si>
    <t>Lietzenburger Strasse 89 A, 10719, Berlin - Wilmersdorf</t>
  </si>
  <si>
    <t>Apartment: Flex tariff Studio for 2 people</t>
  </si>
  <si>
    <t>Apartment: Basic tariff Studio for 2 people</t>
  </si>
  <si>
    <t>Apartment: Basic tariff Apartment with 1 bedroom for 4 people</t>
  </si>
  <si>
    <t>249.00</t>
  </si>
  <si>
    <t>Apartment: Flex tariff Apartment with 1 bedroom for 4 people</t>
  </si>
  <si>
    <t>297.00</t>
  </si>
  <si>
    <t>322.00</t>
  </si>
  <si>
    <t>IntercityHotel Berlin Ostbahnhof</t>
  </si>
  <si>
    <t>IntercityHotel Ostbahnhof</t>
  </si>
  <si>
    <t>141.02</t>
  </si>
  <si>
    <t>Am Ostbahnhof 5, Berlin - Friedrichshain, 10243, Germany</t>
  </si>
  <si>
    <t>165.90</t>
  </si>
  <si>
    <t xml:space="preserve">art`otel berlin-mitte by park plaza </t>
  </si>
  <si>
    <t>164.90</t>
  </si>
  <si>
    <t>Wallstr. 70-73, 10179, Berlin - Mitte</t>
  </si>
  <si>
    <t>Generator Berlin Mitte</t>
  </si>
  <si>
    <t xml:space="preserve">Generator Berlin Mitte </t>
  </si>
  <si>
    <t>133.00</t>
  </si>
  <si>
    <t>Oranienburger Str. 65, Berlin - Mitte, 10117, Germany</t>
  </si>
  <si>
    <t>Mercure Airport Berlin Tegel</t>
  </si>
  <si>
    <t xml:space="preserve">Mercure Airport Hotel Berlin Tegel </t>
  </si>
  <si>
    <t>Kurt Schumacher Damm 202, Berlin - Reinickendorf, 13405, Germany</t>
  </si>
  <si>
    <t>Standard room: Basic tariff Standard Room with double bed and pull-out bed</t>
  </si>
  <si>
    <t>Standard room: Flex tariff Standard Room with double bed and pull-out bed</t>
  </si>
  <si>
    <t>Superior room: Basic tariff Privilege Room with 1 double bed</t>
  </si>
  <si>
    <t>Superior room: Flex tariff Privilege Room with 1 double bed</t>
  </si>
  <si>
    <t>centrovital</t>
  </si>
  <si>
    <t>Superior room: Hot tariff SUPERIOR ROOM TWIN BED 25 SQM QUIET AND;APR 15 PCT OFF BAR INCL FREE WIFI FREE ACCESS</t>
  </si>
  <si>
    <t>centrovital SPA &amp; Sports</t>
  </si>
  <si>
    <t>243.10</t>
  </si>
  <si>
    <t>Neuendorfer Str. 25, Berlin - Spandau, 13585, Germany</t>
  </si>
  <si>
    <t>307.56</t>
  </si>
  <si>
    <t>324.60</t>
  </si>
  <si>
    <t>Room with lake view: Basic tariff This room offers a lake view and contains a shower/toilet or bathtub/toilet.</t>
  </si>
  <si>
    <t>348.48</t>
  </si>
  <si>
    <t>Max Brown Ku&amp;apos;damm</t>
  </si>
  <si>
    <t xml:space="preserve">Max Brown Kuâdamm </t>
  </si>
  <si>
    <t>158.10</t>
  </si>
  <si>
    <t>Uhlandstr. 49, 10719, Berlin - Wilmersdorf</t>
  </si>
  <si>
    <t>186.00</t>
  </si>
  <si>
    <t>Business room: Basic tariff Executive Room</t>
  </si>
  <si>
    <t>226.10</t>
  </si>
  <si>
    <t>Apartment: Basic tariff Loft</t>
  </si>
  <si>
    <t>260.10</t>
  </si>
  <si>
    <t>Park Plaza Berlin Kudamm</t>
  </si>
  <si>
    <t xml:space="preserve">Park Plaza Berlin Kudamm </t>
  </si>
  <si>
    <t>Joachimstaler Str. 29, Berlin - Wilmersdorf, 10719, Germany</t>
  </si>
  <si>
    <t>Pension Absolut Berlin</t>
  </si>
  <si>
    <t>Budget room: Basic tariff Double Room, Shared Bathroom</t>
  </si>
  <si>
    <t>Absolut Berlin Pension &amp; Apartments</t>
  </si>
  <si>
    <t>Erich-Weinert-Str. 26, Berlin - Prenzlauer Berg, 10439, Germany</t>
  </si>
  <si>
    <t>Savoy Hotel Berlin</t>
  </si>
  <si>
    <t xml:space="preserve">Savoy Berlin </t>
  </si>
  <si>
    <t>146.40</t>
  </si>
  <si>
    <t>Fasanenstr. 9-10, Berlin - Charlottenburg, 10623, Germany</t>
  </si>
  <si>
    <t>TITANIC Gendarmenmarkt Berlin</t>
  </si>
  <si>
    <t>Titanic Gendarmenmarkt Berlin</t>
  </si>
  <si>
    <t>Französische Str. 30, Berlin - Mitte, 10117, Germany</t>
  </si>
  <si>
    <t xml:space="preserve">Hotel Ambert </t>
  </si>
  <si>
    <t>Brandenburgische Str. 18, 10707, Berlin - Charlottenburg-Wilmersdorf</t>
  </si>
  <si>
    <t>Leonardo Hotel Berlin Mitte</t>
  </si>
  <si>
    <t>Leonardo Berlin Mitte</t>
  </si>
  <si>
    <t>Bertolt-Brecht-Platz 4, Berlin - Mitte, 10117, Germany</t>
  </si>
  <si>
    <t xml:space="preserve">MÃ¼ggelsee Berlin </t>
  </si>
  <si>
    <t>117.60</t>
  </si>
  <si>
    <t>MÃ¼ggelheimer Damm 145, 12559, Berlin - KÃ¶penick</t>
  </si>
  <si>
    <t>134.40</t>
  </si>
  <si>
    <t>184.80</t>
  </si>
  <si>
    <t>229.00</t>
  </si>
  <si>
    <t>231.00</t>
  </si>
  <si>
    <t>355.00</t>
  </si>
  <si>
    <t xml:space="preserve">Adrema </t>
  </si>
  <si>
    <t>Budget room: Hot tariff Economy Double or Twin Room</t>
  </si>
  <si>
    <t>111.60</t>
  </si>
  <si>
    <t>Gotzkowskystr. 20-21, Berlin - Tiergarten, 10555, Germany</t>
  </si>
  <si>
    <t>129.60</t>
  </si>
  <si>
    <t>187.20</t>
  </si>
  <si>
    <t>248.40</t>
  </si>
  <si>
    <t>Apartment: Basic tariff Studio-45 sqm-air condition-safe-free Internet via TV or Laptop ;balcony</t>
  </si>
  <si>
    <t>256.70</t>
  </si>
  <si>
    <t>283.00</t>
  </si>
  <si>
    <t>289.80</t>
  </si>
  <si>
    <t>Kubrat an der Spree</t>
  </si>
  <si>
    <t>Kubrat An der Spree</t>
  </si>
  <si>
    <t>Freiheit 10/11, Berlin - Köpenick, 12555, Germany</t>
  </si>
  <si>
    <t>Superior room: Basic tariff Superior Twin room-bathroom-satellite TV -ISDN connection-free ;WIFI internet access</t>
  </si>
  <si>
    <t xml:space="preserve">Erlanger Hof </t>
  </si>
  <si>
    <t>Erlanger Str. 4, Berlin, 12053, Germany</t>
  </si>
  <si>
    <t>Standard room: Basic tariff Quadruple Room, Non Smoking</t>
  </si>
  <si>
    <t>Mercur Berlin Wittenbergplatz</t>
  </si>
  <si>
    <t>Standard room: Hot tariff Standard Room with 1 queen-size bed, some withan extra bed or sofa</t>
  </si>
  <si>
    <t xml:space="preserve">Mercure Hotel Berlin Wittenbergplatz </t>
  </si>
  <si>
    <t>Wittenbergplatz 3, Berlin - Berlin, 10789, Germany</t>
  </si>
  <si>
    <t>Standard room: Flex tariff Standard Room with 1 queen-size bed, some withan extra bed or sofa</t>
  </si>
  <si>
    <t>Standard room: Basic tariff Standard Room with 2 separate beds</t>
  </si>
  <si>
    <t>Standard room: Basic tariff Standard Room with 1 queen-size bed, some withan extra bed or sofa</t>
  </si>
  <si>
    <t>Standard room: Flex tariff Standard Room with 2 separate beds</t>
  </si>
  <si>
    <t>Superior room: Basic tariff Privilege Room with 1 queen-size bed</t>
  </si>
  <si>
    <t>Superior room: Basic tariff Privilege Room with 2 single beds and 1 extra bed</t>
  </si>
  <si>
    <t>Superior room: Flex tariff Privilege Room with 1 queen-size bed</t>
  </si>
  <si>
    <t>244.00</t>
  </si>
  <si>
    <t>Superior room: Flex tariff Privilege Room with 2 single beds and 1 extra bed</t>
  </si>
  <si>
    <t xml:space="preserve">Lydia </t>
  </si>
  <si>
    <t>Kyllburger Weg 24, 13051, Berlin - Lichtenberg-HohenschÃ¶nhausen</t>
  </si>
  <si>
    <t xml:space="preserve">Panorama am KurfÃ¼rstendamm </t>
  </si>
  <si>
    <t>76.00</t>
  </si>
  <si>
    <t>Lewishamstr. 1, 10629, Berlin - Charlottenburg</t>
  </si>
  <si>
    <t>Mercure Berlin Checkpoint Char</t>
  </si>
  <si>
    <t>Standard room: Hot tariff Large Room with double bed</t>
  </si>
  <si>
    <t xml:space="preserve">Mercure Hotel &amp; Residenz Berlin Checkpoint Charlie </t>
  </si>
  <si>
    <t>Schuetzenstrasse 11, Berlin - Berlin, 10117, Germany</t>
  </si>
  <si>
    <t>Standard room: Flex tariff Large Room with double bed</t>
  </si>
  <si>
    <t>Standard room: Basic tariff Large Room with double bed</t>
  </si>
  <si>
    <t>Superior room: Basic tariff Privilege Room with double bed and sofa bed</t>
  </si>
  <si>
    <t>Superior room: Basic tariff Superior Apartment with double bed, sofa bed and kitchenette</t>
  </si>
  <si>
    <t>Superior room: Flex tariff Privilege Room with double bed and sofa bed</t>
  </si>
  <si>
    <t>Superior room: Flex tariff Superior Apartment with double bed, sofa bed and kitchenette</t>
  </si>
  <si>
    <t>Superior room: Basic tariff Superior Suite with 1 double bed and 1 sofa bed</t>
  </si>
  <si>
    <t xml:space="preserve">Motel One Tiergarten </t>
  </si>
  <si>
    <t>An der Urania 12-14, Berlin - Schöneberg, 10787, Germany</t>
  </si>
  <si>
    <t>monbijou hotel</t>
  </si>
  <si>
    <t xml:space="preserve">monbijou </t>
  </si>
  <si>
    <t>Monbijouplatz 1, Berlin - Mitte, 10178, Germany</t>
  </si>
  <si>
    <t>Suite: Basic tariff Corner Suite</t>
  </si>
  <si>
    <t>387.60</t>
  </si>
  <si>
    <t>Suite: Flex tariff Corner Suite</t>
  </si>
  <si>
    <t>Holiday Inn Berlin City West</t>
  </si>
  <si>
    <t>Standard room: Hot tariff 1 DBL BED NONSMOKE; STANDARD ROOM WITH 25 SQM FULLY EQUIPPED WITH AIR CONDITION INDIVIDUALLY ADJUSTABLE SOUND PROOF...</t>
  </si>
  <si>
    <t xml:space="preserve">Holiday Inn BERLIN - CITY WEST </t>
  </si>
  <si>
    <t>142.80</t>
  </si>
  <si>
    <t>Rohrdamm 80, 13629, Berlin - Spandau</t>
  </si>
  <si>
    <t>Standard room: Basic tariff 1 DBL BED NONSMOKE; STANDARD ROOM WITH 25 SQM FULLY EQUIPPED WITH AIR CONDITION INDIVIDUALLY ADJUSTABLE SOUND PROOF...</t>
  </si>
  <si>
    <t>Business room: Basic tariff QUEEN BUSINESS NONSMOKING; Business Queen Rm with Queen size Bed Spacious Working Desk and newest electrical...</t>
  </si>
  <si>
    <t>Business room: Basic tariff KING BUSINESS NONSMOKING; Business Room with King size bed, 25 sqm, WIFI included, complimentary coffee and tea...</t>
  </si>
  <si>
    <t>Business room: Basic tariff KING EXECUTIVE NONSMOKING; Executive Room with King size bed, 25 sqm, WIFI and Minibar included, complimentary...</t>
  </si>
  <si>
    <t>193.20</t>
  </si>
  <si>
    <t>241.50</t>
  </si>
  <si>
    <t>254.50</t>
  </si>
  <si>
    <t>Suite: Basic tariff 1 DOUBLE BED SUITE ROOM COUCH NONSMOKING; SPACIOUS 50 SQ MTR WITH SEPARATE LIVING AND SLEEPING AREA AC WIFI CORDLESS...</t>
  </si>
  <si>
    <t>268.80</t>
  </si>
  <si>
    <t>296.50</t>
  </si>
  <si>
    <t>317.50</t>
  </si>
  <si>
    <t>412.00</t>
  </si>
  <si>
    <t>Novum City B Centrum</t>
  </si>
  <si>
    <t>105.40</t>
  </si>
  <si>
    <t>Potsdamer Str. 129, Berlin - Schöneberg, 10783, Germany</t>
  </si>
  <si>
    <t>Family room: Flex tariff Family Room, 4 people, 4 Beds</t>
  </si>
  <si>
    <t>203.02</t>
  </si>
  <si>
    <t>Superior room: Basic tariff Comfort Triple Room-bathroom-satellite TV-safe-desk-free WIFI ;internet access</t>
  </si>
  <si>
    <t>Apartment: Flex tariff Studio, 5 people, 5 beds</t>
  </si>
  <si>
    <t>255.34</t>
  </si>
  <si>
    <t>Ibis Berlin Airport Tegel</t>
  </si>
  <si>
    <t xml:space="preserve">ibis Berlin Airport Tegel </t>
  </si>
  <si>
    <t>Alt-Reinickendorf  4-5, Berlin - Reinickendorf, 13407, Germany</t>
  </si>
  <si>
    <t xml:space="preserve">Dietrich - Bonhoeffer </t>
  </si>
  <si>
    <t>Standard room: Basic tariff Double Room, Accessible</t>
  </si>
  <si>
    <t>Ziegelstr. 30, 10117, Berlin - Mitte</t>
  </si>
  <si>
    <t>Standard room: Basic tariff Classic Triple Room</t>
  </si>
  <si>
    <t>California Am Kurfuerstendamm</t>
  </si>
  <si>
    <t>California am KurfÃ¼rstendamm</t>
  </si>
  <si>
    <t>KurfÃ¼rstendamm 35, 10719, Berlin - Charlottenburg</t>
  </si>
  <si>
    <t>139.60</t>
  </si>
  <si>
    <t>236.60</t>
  </si>
  <si>
    <t>The Mandala Hotel</t>
  </si>
  <si>
    <t>289.00</t>
  </si>
  <si>
    <t>Potsdamer Str. 3, Berlin - Tiergarten, 10785, Germany</t>
  </si>
  <si>
    <t>Business room: Basic tariff Executive Suite -60sqm -645sqft -King Bed -Shower and Bathtub -;AC -Garden View or view overlooking Potsdamer Platz...</t>
  </si>
  <si>
    <t>391.00</t>
  </si>
  <si>
    <t>400.00</t>
  </si>
  <si>
    <t>Apartment: Flex tariff City Studio -40sqm -431sqft -Queen Bed -City View -WLAN -Air ;Conditioning -Sleeps 2 City Studio -40sqm -431sqft...</t>
  </si>
  <si>
    <t>Suite: Flex tariff Management Suite -50sqm -538sqft -King Bed -City View -Balcony -;WLAN -Sleeps 2 Management Suite -50sqm -538sqft...</t>
  </si>
  <si>
    <t>480.00</t>
  </si>
  <si>
    <t>Business room: Flex tariff Executive Suite -60sqm -645sqft -King Bed -Shower and Bathtub -;AC -Garden View or view overlooking Potsdamer Platz...</t>
  </si>
  <si>
    <t>Room with balcony: Basic tariff Mandala Penthouse -100sqm -1076sqft -King Bed -Balcony -WLAN ;Mandala Penthouse...</t>
  </si>
  <si>
    <t>2890.00</t>
  </si>
  <si>
    <t>Room with balcony: Flex tariff Mandala Penthouse -100sqm -1076sqft -King Bed -Balcony -WLAN ;Mandala Penthouse...</t>
  </si>
  <si>
    <t>3400.00</t>
  </si>
  <si>
    <t>3480.00</t>
  </si>
  <si>
    <t>Park Inn by Radisson Berlin Alexanderplatz</t>
  </si>
  <si>
    <t xml:space="preserve">Park Inn by Radisson Berlin Alexanderplatz </t>
  </si>
  <si>
    <t>Alexanderplatz 7, Berlin - Mitte, 10178, Germany</t>
  </si>
  <si>
    <t>Amano Grand Central</t>
  </si>
  <si>
    <t xml:space="preserve">AMANO Grand Central </t>
  </si>
  <si>
    <t>Heidestr. 62, Berlin - Mitte, 10557, Germany</t>
  </si>
  <si>
    <t xml:space="preserve">NH Berlin KurfÃ¼rstendamm </t>
  </si>
  <si>
    <t>Grolmanstr. 41-43, 10623, Berlin - Charlottenburg</t>
  </si>
  <si>
    <t xml:space="preserve">Hotel Transit Loft </t>
  </si>
  <si>
    <t>Immanuelkirchstr. 14a, Berlin - Prenzlauer Berg, 10405, Germany</t>
  </si>
  <si>
    <t>Holiday Inn Express Berlin Alexanderplatz</t>
  </si>
  <si>
    <t>Standard room: Hot tariff 1 DOUBLE BED NON SMOKING; THIS MUCH SLEEPING COMFORT IS ALMOST TOO GOOD NOT TO SHARE. OUR MODERN STYLED ROOMS...</t>
  </si>
  <si>
    <t xml:space="preserve">Holiday Inn Express BERLIN - ALEXANDERPLATZ </t>
  </si>
  <si>
    <t>Stralauer Strasse 45, 10179, Berlin</t>
  </si>
  <si>
    <t>Standard room: Basic tariff 1 DOUBLE BED NON SMOKING; THIS MUCH SLEEPING COMFORT IS ALMOST TOO GOOD NOT TO SHARE. OUR MODERN STYLED ROOMS...</t>
  </si>
  <si>
    <t>163.00</t>
  </si>
  <si>
    <t>Standard room: Basic tariff 1BD WITH SOFA BED NONSMOKE; OUR MODERN STYLED ROOMS PROVIDE SPACE TO WORK AND STAY CONNECTED ON FREE HI SPEED WIFI...</t>
  </si>
  <si>
    <t>Standard room: Basic tariff 2 SINGLE BEDS 2 PERSONS NON SMOKING; OUR MODERN STYLED TWIN ROOMS PROVIDE SPACE TO WORK AND STAY CONNECTED ON FREE...</t>
  </si>
  <si>
    <t>Standard room: Basic tariff 1 BED ACCESSIBLE ROLL IN SHWR NOSMK; OUR MODERN STYLED RMS ALSO CATERING FOR THOSE WITH DISABILITIES PROVIDE SPACE...</t>
  </si>
  <si>
    <t>Standard room: Basic tariff STANDARD ROOM; OUR ROOMS PROVIDE FREE HIGH SPEED WIFI. KEEP UP TO DATE ON THE LCD TV. ALL ROOMS FEATURE AIR...</t>
  </si>
  <si>
    <t xml:space="preserve">Morgenland </t>
  </si>
  <si>
    <t>Finckensteinallee 23-27, Berlin - Lichterfelde, 12205, Germany</t>
  </si>
  <si>
    <t>City Hotel Gotland</t>
  </si>
  <si>
    <t>Urbanstr. 171, Berlin - Kreuzberg, 10961, Germany</t>
  </si>
  <si>
    <t>NH Berlin Treptow</t>
  </si>
  <si>
    <t xml:space="preserve">NH Berlin Treptow </t>
  </si>
  <si>
    <t>Spreestr. 14, Berlin - Treptow, 12439, Germany</t>
  </si>
  <si>
    <t xml:space="preserve">ABC-Pension </t>
  </si>
  <si>
    <t>KurfÃ¼rstenstr. 20, 10785, Berlin - Tiergarten</t>
  </si>
  <si>
    <t>Pestana Berlin Tiergarten</t>
  </si>
  <si>
    <t>Superior room: Hot tariff Comfort King room -23 sqm -free Wifi wooden Flr-heated Bathroom ;Flr-37 inch TV 1st-3rd Flr -Air Con-minibar -anti...</t>
  </si>
  <si>
    <t>Stülerstr. 6, Berlin - Tiergarten, 10787, Germany</t>
  </si>
  <si>
    <t>Superior room: Basic tariff Comfort King room -23 sqm -free Wifi wooden Flr-heated Bathroom ;Flr-37 inch TV 1st-3rd Flr -Air Con-minibar -anti...</t>
  </si>
  <si>
    <t>286.90</t>
  </si>
  <si>
    <t>Suite: Basic tariff Suite -50 sqm -free Wifi -XXL-Terrace Espresso machine -wooden ;Flr King Bed -6th floor-air con -Bath tub -Shower...</t>
  </si>
  <si>
    <t>498.00</t>
  </si>
  <si>
    <t>518.00</t>
  </si>
  <si>
    <t>588.00</t>
  </si>
  <si>
    <t>Villa Kult Residenz</t>
  </si>
  <si>
    <t>Hindenburgdamm 12, Berlin - Berlin, 12203, Germany</t>
  </si>
  <si>
    <t>Hotel Sachsenhof</t>
  </si>
  <si>
    <t xml:space="preserve">Sachsenhof </t>
  </si>
  <si>
    <t>Motzstr. 7, Berlin - Schöneberg, 10777, Germany</t>
  </si>
  <si>
    <t>Cityhostel Berlin</t>
  </si>
  <si>
    <t xml:space="preserve">Cityhostel Berlin </t>
  </si>
  <si>
    <t>81.60</t>
  </si>
  <si>
    <t>Glinkastraße 5-7, Berlin - Mitte, 10117, Germany</t>
  </si>
  <si>
    <t>90.42</t>
  </si>
  <si>
    <t xml:space="preserve">St.-Michaels-Heim </t>
  </si>
  <si>
    <t>137.00</t>
  </si>
  <si>
    <t>Bismarckallee 23, 14193, Berlin - Grunewald</t>
  </si>
  <si>
    <t>H10 Berlin Ku&amp;apos;damm</t>
  </si>
  <si>
    <t>Superior room: Basic tariff Basic Deluxe Room</t>
  </si>
  <si>
    <t xml:space="preserve">Hotel H10 Berlin Ku`damm </t>
  </si>
  <si>
    <t>302.00</t>
  </si>
  <si>
    <t>Apartment: Basic tariff Junior Superior Loft</t>
  </si>
  <si>
    <t>Hotel Bristol Berlin</t>
  </si>
  <si>
    <t xml:space="preserve">Hotel Bristol Berlin </t>
  </si>
  <si>
    <t>Kurfürstendamm  27, Berlin - Charlottenburg, 10719, Germany</t>
  </si>
  <si>
    <t>SORAT Hotel Ambassador Berlin</t>
  </si>
  <si>
    <t>Sorat Ambassador</t>
  </si>
  <si>
    <t>154.80</t>
  </si>
  <si>
    <t>Bayreuther Str. 42 - 43, Berlin - Schöneberg, 10787, Germany</t>
  </si>
  <si>
    <t>Superior room: Basic tariff COMFORT 20 26 SQM NEWLY REFURBISHED FREE WLAN;RO,non refundable,no changes,excl 5pct city tax</t>
  </si>
  <si>
    <t>190.40</t>
  </si>
  <si>
    <t xml:space="preserve">Select Hotel Berlin The Wall </t>
  </si>
  <si>
    <t>148.76</t>
  </si>
  <si>
    <t>Zimmerstr. 88, Berlin - Mitte, 10117, Germany</t>
  </si>
  <si>
    <t>Superior room: Basic tariff COMFORT DOUBLE ROOM * KING BED * 20 SQM * FREE BATHROOM ;AMENITIES * FREE WIFI * SAFE</t>
  </si>
  <si>
    <t>165.76</t>
  </si>
  <si>
    <t>195.00</t>
  </si>
  <si>
    <t>Apartment: Basic tariff APARTMENT * TWIN BED * 37 SQM * FREE WIFI * KITCHENETTE * COFFEE;TEA STATION</t>
  </si>
  <si>
    <t>301.76</t>
  </si>
  <si>
    <t>Apartment: Flex tariff APARTMENT * TWIN BED * 37 SQM * FREE WIFI * KITCHENETTE * COFFEE;TEA STATION</t>
  </si>
  <si>
    <t xml:space="preserve">City Apartments am Regierungsviertel </t>
  </si>
  <si>
    <t>Mohrenstraße 68, Berlin - Mitte, 10117, Germany</t>
  </si>
  <si>
    <t xml:space="preserve">Hotel Indigo BERLIN - EAST SIDE GALLERY </t>
  </si>
  <si>
    <t>Standard room: Hot tariff STANDARD ROOM; "OUR CONTEMPORARY STYLED RMS PROVIDE SPACE TO WORK AND STAY CONNECTED ON FREE HI SPEED WIFI OR WHY...</t>
  </si>
  <si>
    <t>Muehlenstrasse 13-19, 10243, Berlin</t>
  </si>
  <si>
    <t>Standard room: Basic tariff STANDARD ROOM; "OUR CONTEMPORARY STYLED RMS PROVIDE SPACE TO WORK AND STAY CONNECTED ON FREE HI SPEED WIFI OR WHY...</t>
  </si>
  <si>
    <t>Standard room: Basic tariff ONE QUEEN BED NONSMOKE; "OUR WELL DESIGNED ROOMS ARE EQUIPED WITH COZY BOX SPRING BED SPACE TO WORK HIGH SPEED WIFI...</t>
  </si>
  <si>
    <t>Standard room: Basic tariff 1 BED ACCESSIBLE ROLL IN SHWR NOSMK; "OUR WELL DESIGNED ROOMS ARE EQUIPED WITH COZY BOX SPRING BED SPACE TO WORK...</t>
  </si>
  <si>
    <t>Superior room: Basic tariff 1 BD SUPERIOR 2 PERS NONSMOKE; OUR HIGH FLOORED SUPERIOR RMS WITH GREAT VIEW OVER THE SPREE ARE EQUIPPED WITH A COZY...</t>
  </si>
  <si>
    <t>City Hotel Berlin Mitte</t>
  </si>
  <si>
    <t>Standard room: Hot tariff Standard Double Room</t>
  </si>
  <si>
    <t xml:space="preserve">City Hotel Berlin Mitte </t>
  </si>
  <si>
    <t>146.38</t>
  </si>
  <si>
    <t>Osloer Straße 116a, Berlin - Mitte, 13359, Germany</t>
  </si>
  <si>
    <t>172.20</t>
  </si>
  <si>
    <t>228.20</t>
  </si>
  <si>
    <t xml:space="preserve">Anna 1908 </t>
  </si>
  <si>
    <t>111.90</t>
  </si>
  <si>
    <t>Büsingstr. 1, Berlin - Steglitz, 12161, Germany</t>
  </si>
  <si>
    <t>Standard room: Basic tariff Mini</t>
  </si>
  <si>
    <t>135.60</t>
  </si>
  <si>
    <t>144.98</t>
  </si>
  <si>
    <t>Family room: Basic tariff Family room (triple room)</t>
  </si>
  <si>
    <t>165.94</t>
  </si>
  <si>
    <t>Room with balcony: Basic tariff Small &amp; Fine with balcony</t>
  </si>
  <si>
    <t>249.34</t>
  </si>
  <si>
    <t>Apartment: Basic tariff Apartment (1 - 4 Person)</t>
  </si>
  <si>
    <t>253.58</t>
  </si>
  <si>
    <t>364.78</t>
  </si>
  <si>
    <t>Estrel Hotel Berlin</t>
  </si>
  <si>
    <t>Sonnenallee  225, Berlin - Neukölln, 12057, Germany</t>
  </si>
  <si>
    <t>224.70</t>
  </si>
  <si>
    <t>287.70</t>
  </si>
  <si>
    <t>329.70</t>
  </si>
  <si>
    <t>Hotel Berlin Mitte by Campanile</t>
  </si>
  <si>
    <t xml:space="preserve">Hotel Berlin Mitte by Campanile </t>
  </si>
  <si>
    <t>Invalidenstr. 98, Berlin - Mitte, 10115, Germany</t>
  </si>
  <si>
    <t xml:space="preserve">B1 </t>
  </si>
  <si>
    <t>Am Niederfeld 7, Berlin - Kaulsdorf, 12621, Germany</t>
  </si>
  <si>
    <t xml:space="preserve">Artim </t>
  </si>
  <si>
    <t>Fuggerstr. 20, Berlin - Schöneberg, 10777, Germany</t>
  </si>
  <si>
    <t>Room with balcony: Basic tariff Dlxe Dble-King-Bath or Shower-Safe-FREE WIFI Sound Proof-Non Smk;Some with...</t>
  </si>
  <si>
    <t>243.96</t>
  </si>
  <si>
    <t xml:space="preserve">Alfa </t>
  </si>
  <si>
    <t>111.78</t>
  </si>
  <si>
    <t>Ufnaustr. 1, Berlin - Tiergarten, 10553, Germany</t>
  </si>
  <si>
    <t>130.42</t>
  </si>
  <si>
    <t>144.90</t>
  </si>
  <si>
    <t>180.10</t>
  </si>
  <si>
    <t xml:space="preserve">City Pension </t>
  </si>
  <si>
    <t>Standard room: Basic tariff Double Room with Shower</t>
  </si>
  <si>
    <t>101.00</t>
  </si>
  <si>
    <t>Stuttgarter Platz 9, Berlin - Charlottenburg, 10627, Germany</t>
  </si>
  <si>
    <t>Standard room: Basic tariff Quadruple Room, Private Bathroom</t>
  </si>
  <si>
    <t xml:space="preserve">Schoenhouse Studios </t>
  </si>
  <si>
    <t>Prenzlauer Allee 241, 10405, Berlin - Prenzlauer Berg</t>
  </si>
  <si>
    <t>Flowers Boardinghouse Mitte Appartmenthaus</t>
  </si>
  <si>
    <t>Apartment: Hot tariff Studio, Kitchen</t>
  </si>
  <si>
    <t>229.90</t>
  </si>
  <si>
    <t>Mulackstr. 1-2, Berlin - Mitte, 10119, Germany</t>
  </si>
  <si>
    <t>Apartment: Basic tariff Studio, Kitchen</t>
  </si>
  <si>
    <t>Apartment: Basic tariff Superior Apartment, 1 Bedroom, Kitchen</t>
  </si>
  <si>
    <t>277.40</t>
  </si>
  <si>
    <t>292.00</t>
  </si>
  <si>
    <t>Apartment: Basic tariff Loft Apartment, 1 Bedroom, Maisonette</t>
  </si>
  <si>
    <t>334.40</t>
  </si>
  <si>
    <t>352.00</t>
  </si>
  <si>
    <t>Toms Gay Hotel</t>
  </si>
  <si>
    <t>Apartment: Basic tariff Apartment (for 2 Persons)</t>
  </si>
  <si>
    <t>Motzstr. 19, Berlin - Schöneberg, 10777, Germany</t>
  </si>
  <si>
    <t>268.00</t>
  </si>
  <si>
    <t>Apartment: Basic tariff Apartment (for 4 Persons)</t>
  </si>
  <si>
    <t>365.00</t>
  </si>
  <si>
    <t>Maison am Olivaer Platz</t>
  </si>
  <si>
    <t>82.80</t>
  </si>
  <si>
    <t>Leibnizstr. 57, Berlin - Charlottenburg, 10629, Germany</t>
  </si>
  <si>
    <t xml:space="preserve">H`Otello K80 </t>
  </si>
  <si>
    <t>Knesebeckstr. 80-81, 10623, Berlin - Charlottenburg</t>
  </si>
  <si>
    <t>Motel One Ku`Damm</t>
  </si>
  <si>
    <t>Kantstr. 7-11a, 10623, Berlin - Charlottenburg</t>
  </si>
  <si>
    <t>Business room: Flex tariff Business Room, 1 Queen Bed</t>
  </si>
  <si>
    <t>Exe Hotel Klee Berlin Excellence Class</t>
  </si>
  <si>
    <t>152.10</t>
  </si>
  <si>
    <t>Bundesallee 75, Berlin - Schöneberg, 12161, Germany</t>
  </si>
  <si>
    <t>169.00</t>
  </si>
  <si>
    <t>Ibb Blue Hotel Berlin Airport</t>
  </si>
  <si>
    <t>Standard room: Hot tariff Standard Room, 1 Double Bed</t>
  </si>
  <si>
    <t xml:space="preserve">IBB Blue Hotel Adlershof Berlin-Airport </t>
  </si>
  <si>
    <t>91.12</t>
  </si>
  <si>
    <t>GroÃ-Berliner Damm 71, 12487, Berlin - Adlershof</t>
  </si>
  <si>
    <t>Standard room: Flex tariff Standard Room, 1 Double Bed</t>
  </si>
  <si>
    <t>99.12</t>
  </si>
  <si>
    <t>Standard room: Basic tariff Standard Room, 1 Double Bed</t>
  </si>
  <si>
    <t>119.92</t>
  </si>
  <si>
    <t>127.92</t>
  </si>
  <si>
    <t>NH Collection Berlin Mitte am Checkpoint Charlie</t>
  </si>
  <si>
    <t xml:space="preserve">NH Collection Berlin Mitte Checkpoint Charlie </t>
  </si>
  <si>
    <t>Leipziger Str. 106-111, Berlin - Mitte, 10117, Germany</t>
  </si>
  <si>
    <t>223.00</t>
  </si>
  <si>
    <t>ibis Berlin Mitte</t>
  </si>
  <si>
    <t>Standard room: Hot tariff Room with 1 double bed (63 x 79 in [160 x 200 cm]), new sleep-easy concept</t>
  </si>
  <si>
    <t xml:space="preserve">ibis Berlin Mitte </t>
  </si>
  <si>
    <t>Prenzlauer Allee 4, Berlin - Mitte, 10405, Germany</t>
  </si>
  <si>
    <t>Standard room: Flex tariff Room with 1 double bed (63 x 79 in [160 x 200 cm]), new sleep-easy concept</t>
  </si>
  <si>
    <t>Standard room: Basic tariff Room with 1 double bed (63 x 79 in [160 x 200 cm]), new sleep-easy concept</t>
  </si>
  <si>
    <t>MEININGER Airport</t>
  </si>
  <si>
    <t>Alexander-Meißner-Str. 1, Berlin - Schönefeld, 12526, Germany</t>
  </si>
  <si>
    <t xml:space="preserve">Alte Feuerwache </t>
  </si>
  <si>
    <t>100.88</t>
  </si>
  <si>
    <t>Waldowstr. 1, Berlin - Hohenschönhausen, 13053, Germany</t>
  </si>
  <si>
    <t>131.66</t>
  </si>
  <si>
    <t>152.18</t>
  </si>
  <si>
    <t>213.74</t>
  </si>
  <si>
    <t>Hotel de Ela</t>
  </si>
  <si>
    <t xml:space="preserve">Hotel de Ela </t>
  </si>
  <si>
    <t>79.20</t>
  </si>
  <si>
    <t>Landshuterstr. 1, Berlin - Schöneberg, 10779, Germany</t>
  </si>
  <si>
    <t>83.26</t>
  </si>
  <si>
    <t xml:space="preserve">Garden Boutique Hotel </t>
  </si>
  <si>
    <t>248.90</t>
  </si>
  <si>
    <t>Invalidenstr. 122, Berlin - Mitte, 10115, Germany</t>
  </si>
  <si>
    <t>Holiday Inn Berlin Centre Alexanderplatz</t>
  </si>
  <si>
    <t>Standard room: Hot tariff STANDARD ROOM; OUR MODERN NON SMOKING STANDARD ROOMS WITH KING OR TWIN BED WOODEN FLOOR LCD FLAT SCREEN TV KETTLE...</t>
  </si>
  <si>
    <t xml:space="preserve">Holiday Inn BERLIN - CENTRE ALEXANDERPLATZ </t>
  </si>
  <si>
    <t>155.40</t>
  </si>
  <si>
    <t>Theanolte-Baehnisch-Strasse 2, 10178, Berlin - Mitte</t>
  </si>
  <si>
    <t>Standard room: Basic tariff STANDARD ROOM; OUR MODERN NON SMOKING STANDARD ROOMS WITH KING OR TWIN BED WOODEN FLOOR LCD FLAT SCREEN TV KETTLE...</t>
  </si>
  <si>
    <t>Superior room: Basic tariff DELUXE ROOM; OUR SPACIOUS NON SMOKING DELUXE ROOMS WITH KING OR TWIN BED WOODEN FLOOR LCD FLAT SCREEN TV KETTLE...</t>
  </si>
  <si>
    <t>182.70</t>
  </si>
  <si>
    <t>Business room: Basic tariff 1 DOUBLE EXECUTIVE NON SMOKING; OUR EXECUTIVE RMS HAVE MUCH MORE SPACE AND PARTIALLY A BALCONY WITH A NICE VIEW...</t>
  </si>
  <si>
    <t>201.60</t>
  </si>
  <si>
    <t>203.70</t>
  </si>
  <si>
    <t>205.80</t>
  </si>
  <si>
    <t>222.60</t>
  </si>
  <si>
    <t>275.10</t>
  </si>
  <si>
    <t>Regent Berlin</t>
  </si>
  <si>
    <t>Superior room: Hot tariff Superior Room</t>
  </si>
  <si>
    <t xml:space="preserve">Regent Berlin </t>
  </si>
  <si>
    <t>374.00</t>
  </si>
  <si>
    <t>Charlottenstr. 49, Berlin - Mitte, 10117, Germany</t>
  </si>
  <si>
    <t>396.00</t>
  </si>
  <si>
    <t>731.00</t>
  </si>
  <si>
    <t>765.40</t>
  </si>
  <si>
    <t>Aster an der Messe</t>
  </si>
  <si>
    <t>Reichsstr. 105, Berlin - Charlottenburg, 14052, Germany</t>
  </si>
  <si>
    <t>Sir Savigny Berlin</t>
  </si>
  <si>
    <t xml:space="preserve">Sir Savigny </t>
  </si>
  <si>
    <t>192.10</t>
  </si>
  <si>
    <t>Kantstr. 144, Berlin - Charlottenburg, 10623, Germany</t>
  </si>
  <si>
    <t>Hotel Azur</t>
  </si>
  <si>
    <t xml:space="preserve">Azur </t>
  </si>
  <si>
    <t>Ferdinandstr. 39, Berlin - Kaulsdorf, 12621, Germany</t>
  </si>
  <si>
    <t>Haus Bismarck Garni</t>
  </si>
  <si>
    <t>187.00</t>
  </si>
  <si>
    <t>Bismarckallee 3, Berlin - Wilmersdorf, 14193, Germany</t>
  </si>
  <si>
    <t>City Hotel Berlin East</t>
  </si>
  <si>
    <t xml:space="preserve">City Hotel Berlin East </t>
  </si>
  <si>
    <t>114.98</t>
  </si>
  <si>
    <t>Landsberger Allee 203, Berlin - Lichtenberg, 13055, Germany</t>
  </si>
  <si>
    <t>153.30</t>
  </si>
  <si>
    <t>187.30</t>
  </si>
  <si>
    <t>Crowne Plaza Berlin City Centre</t>
  </si>
  <si>
    <t>Standard room: Hot tariff STANDARD ROOM; BED AND SMOKING PREFERENCE WILL BE ALLOCATED UPON ARRIVAL. HAVE A RESTFUL STAY IN OUR 25 SQM AIR...</t>
  </si>
  <si>
    <t xml:space="preserve">Crowne Plaza BERLIN - CITY CTR NURNBERGER </t>
  </si>
  <si>
    <t>Nuernberger Strasse 65, 10787, Berlin - Charlottenburg</t>
  </si>
  <si>
    <t>Standard room: Basic tariff STANDARD ROOM; BED AND SMOKING PREFERENCE WILL BE ALLOCATED UPON ARRIVAL. HAVE A RESTFUL STAY IN OUR 25 SQM AIR...</t>
  </si>
  <si>
    <t>Superior room: Basic tariff SUPERIOR ROOM; BED AND SMOKING PREFERENCE WILL BE ALLOCATED UPON ARRIVAL. RELAX IN OUR SUPERIOR ROOM WITH AIR CON...</t>
  </si>
  <si>
    <t>199.00</t>
  </si>
  <si>
    <t>Business room: Basic tariff KING EXECUTIVE NONSMOKING; FEEL AT HOME IN OUR AIR CONDITIONED EXECUTIVE ROOMS ON THE UPPER FLOORS WITH RELAXING...</t>
  </si>
  <si>
    <t>Business room: Basic tariff TWIN EXECUTIVE ROOM NONSMOKING; FEEL AT HOME IN OUR AIR CONDITIONED EXECUTIVE ROOMS ON THE UPPER FLOORS WITH...</t>
  </si>
  <si>
    <t>Suite: Basic tariff KING SUITE NONSMOKING; YOUR 50 SQM SUITE HAS A SEPARATE LIVING ROOM AND SEATING AREA WHICH CAN BE USED AS SOFA BED...</t>
  </si>
  <si>
    <t>419.00</t>
  </si>
  <si>
    <t xml:space="preserve">GÃ¤stehaus Lazarus </t>
  </si>
  <si>
    <t>Bernauer StraÃe 115, 13355, Berlin - Berlin</t>
  </si>
  <si>
    <t>Atrium Charlottenburg</t>
  </si>
  <si>
    <t xml:space="preserve">Atrium Charlottenburg </t>
  </si>
  <si>
    <t>Kaiser-Friedrich-Straße 53, Berlin - Charlottenburg, 10627, Germany</t>
  </si>
  <si>
    <t>ibis Berlin Kurfuerstendamm</t>
  </si>
  <si>
    <t>Standard room: Hot tariff Standard Room with 1 Double bed</t>
  </si>
  <si>
    <t xml:space="preserve">Ibis Berlin Kurfuerstendamm </t>
  </si>
  <si>
    <t>Bayreuther Str. 39, Berlin - Berlin, 10787, Germany</t>
  </si>
  <si>
    <t>Standard room: Flex tariff Standard Room with 1 Double bed</t>
  </si>
  <si>
    <t>Standard room: Basic tariff Standard Room with twin beds</t>
  </si>
  <si>
    <t>Standard room: Basic tariff Standard Room with 1 Double bed</t>
  </si>
  <si>
    <t>Hotel Kallmeyer</t>
  </si>
  <si>
    <t xml:space="preserve">Kallmeyer </t>
  </si>
  <si>
    <t>Seegefelder Str. 75, Berlin - Spandau, 13583, Germany</t>
  </si>
  <si>
    <t>Sofitel Berlin Gendarmenmarkt</t>
  </si>
  <si>
    <t>Standard room: Hot tariff Classic Room, 1 double bed (1.60 x 2.00 m/63 x78.7 in)</t>
  </si>
  <si>
    <t xml:space="preserve">Sofitel Berlin Gendarmenmarkt </t>
  </si>
  <si>
    <t>294.00</t>
  </si>
  <si>
    <t>Charlottenstrasse 50-52, Berlin - Mitte, 10117, Germany</t>
  </si>
  <si>
    <t>Standard room: Flex tariff Classic Room, 1 double bed (1.60 x 2.00 m/63 x78.7 in)</t>
  </si>
  <si>
    <t>368.00</t>
  </si>
  <si>
    <t>Standard room: Basic tariff Classic Room, 1 double bed (1.60 x 2.00 m/63 x78.7 in)</t>
  </si>
  <si>
    <t>Superior room: Basic tariff SUPERIOR ROOM, 1 Double Size Bed</t>
  </si>
  <si>
    <t>382.00</t>
  </si>
  <si>
    <t>Standard room: Basic tariff LUXURY ROOM, 1 Double Size Bed, upper floors, seating area</t>
  </si>
  <si>
    <t>404.00</t>
  </si>
  <si>
    <t>414.00</t>
  </si>
  <si>
    <t>Superior room: Flex tariff SUPERIOR ROOM, 1 Double Size Bed</t>
  </si>
  <si>
    <t>428.00</t>
  </si>
  <si>
    <t>436.00</t>
  </si>
  <si>
    <t>442.00</t>
  </si>
  <si>
    <t>456.00</t>
  </si>
  <si>
    <t>474.00</t>
  </si>
  <si>
    <t xml:space="preserve">Aaberna </t>
  </si>
  <si>
    <t>Wilhelmshavener Str. 37, 10551, Berlin - Tiergarten</t>
  </si>
  <si>
    <t>Relexa Stuttgarter Hof</t>
  </si>
  <si>
    <t>Standard room: Hot tariff STD 1 DOUBLE BED OR 2 TWIN BEDS FREE COFFEE AND;04 DAYS ADVANCE, FULL PREPAYMENT excluding</t>
  </si>
  <si>
    <t>114.40</t>
  </si>
  <si>
    <t>Anhalter Str. 8-9, Berlin - Mitte, 10963, Germany</t>
  </si>
  <si>
    <t>Superior room: Basic tariff SUPERIOR 1 QUEEN BED BATHROBE SLIPPER FREE WLAN;04 DAYS ADVANCE, FULL PREPAYMENT excluding</t>
  </si>
  <si>
    <t>Superior room: Basic tariff SUPERIOR 1 QUEEN BED BATHROBE SLIPPER FREE WLAN;excluding breakfast</t>
  </si>
  <si>
    <t>Superior room: Basic tariff SUPERIOR 1 QUEEN BED BATHROBE SLIPPER FREE WLAN;04 DAYS ADVANCE, FULL PREPAYMENT included</t>
  </si>
  <si>
    <t>206.40</t>
  </si>
  <si>
    <t>Superior room: Basic tariff SUPERIOR 1 QUEEN BED BATHROBE SLIPPER FREE WLAN;Breakfast included.</t>
  </si>
  <si>
    <t>Econtel Hotel Berlin Charlottenburg</t>
  </si>
  <si>
    <t>Econtel Charlottenburg</t>
  </si>
  <si>
    <t>105.00</t>
  </si>
  <si>
    <t>Soemmeringstr. 24-26, Berlin - Charlottenburg, 10589, Germany</t>
  </si>
  <si>
    <t>Nhow Berlin</t>
  </si>
  <si>
    <t xml:space="preserve">nhow Berlin </t>
  </si>
  <si>
    <t>Stralauer Allee 3, Berlin - Berlin, 10245, Germany</t>
  </si>
  <si>
    <t>Room with river view: Basic tariff NHOW ROOM W/RIVERVIEWS-1D-23SQM-FREEWIFI;-AC-BATHROBE-NESPRESSO MACHINE-IRON-SAFE</t>
  </si>
  <si>
    <t>Superior room: Basic tariff Premium Room, River View (Nhow Extra Bed 2adults+1child)</t>
  </si>
  <si>
    <t>Superior room: Basic tariff Premium Room, River View</t>
  </si>
  <si>
    <t>348.60</t>
  </si>
  <si>
    <t>357.60</t>
  </si>
  <si>
    <t>Junior suite: Basic tariff Junior Suite, River View</t>
  </si>
  <si>
    <t>Family room: Basic tariff NHOW FRIENDS&amp;FAMILY W/RIVERVIEW-1K-55SQM;-SATTV-MINIBAR-FREEWIFI-SAFE-HAIRDRYER</t>
  </si>
  <si>
    <t>369.00</t>
  </si>
  <si>
    <t>Family room: Basic tariff NHOW FRIENDS&amp;FAMILY W/RIVERVIEW-2T-55SQM;-SATTV-MINIBAR-IRON-DESK-SAFE-HAIRDRYER</t>
  </si>
  <si>
    <t>Suite: Basic tariff JR SUITE W/VIEWS-2T-55SQM-FREEWIFI-AC;-BATHROBE-MINIBAR-IRON-HAIRDRYER-SAFE</t>
  </si>
  <si>
    <t>Suite: Basic tariff JR SUITE W/VIEWS-1K-55SQM-FREEWIFI-AC;-BATHROBE-MINIBAR-IRON-SAFE-HAIRDRYER</t>
  </si>
  <si>
    <t>398.00</t>
  </si>
  <si>
    <t>468.60</t>
  </si>
  <si>
    <t>Pension Marie</t>
  </si>
  <si>
    <t xml:space="preserve">Pension Marie </t>
  </si>
  <si>
    <t>Schivelbeiner Straße 42, Berlin - Prenzlauer Berg, 10439, Germany</t>
  </si>
  <si>
    <t>Best Western Plus Amedia Berlin Kurfuerstendamm</t>
  </si>
  <si>
    <t>Best Western Plus Amedia Berlin KurfÃ¼rstendamm</t>
  </si>
  <si>
    <t>KurfÃ¼rstendamm 203, 10719, Berlin - Wilmersdorf</t>
  </si>
  <si>
    <t>Superior room: Basic tariff Comfort Room, 1 Double Bed</t>
  </si>
  <si>
    <t>Junior suite: Basic tariff Junior Suite, 1 Double Bed</t>
  </si>
  <si>
    <t>Hotel Berlin, Berlin</t>
  </si>
  <si>
    <t xml:space="preserve">Berlin Berlin </t>
  </si>
  <si>
    <t>164.80</t>
  </si>
  <si>
    <t>Lützowplatz 17, Berlin - Tiergarten, 10785, Germany</t>
  </si>
  <si>
    <t>274.00</t>
  </si>
  <si>
    <t xml:space="preserve">Alper am Potsdamer Platz </t>
  </si>
  <si>
    <t>Standard room: Basic tariff Standard Double or Twin Room, Private Bathroom</t>
  </si>
  <si>
    <t>Potsdamer Str. 82-84, Berlin - Tiergarten, 10785, Germany</t>
  </si>
  <si>
    <t>Standard room: Basic tariff Standard Triple Room, Private Bathroom</t>
  </si>
  <si>
    <t>Industriepalast Hostel &amp; Hotel</t>
  </si>
  <si>
    <t>127.70</t>
  </si>
  <si>
    <t>Warschauer Str. 43/44, Berlin - Friedrichshain, 10243, Germany</t>
  </si>
  <si>
    <t>Streuhof Hotel Pension</t>
  </si>
  <si>
    <t>Streustr.123, Berlin - Prenzlauer Berg - Weißensee, 13086, Germany</t>
  </si>
  <si>
    <t xml:space="preserve">Ambassador </t>
  </si>
  <si>
    <t>Rießerseestr. 2, Berlin - Grünau, 12527, Germany</t>
  </si>
  <si>
    <t xml:space="preserve">Hotel Seifert am KurfÃ¼rstendamm </t>
  </si>
  <si>
    <t>125.00</t>
  </si>
  <si>
    <t>Uhlandstrasse 162, 10719, Berlin - Wilmersdorf</t>
  </si>
  <si>
    <t>Family room: Basic tariff Family Triple Room</t>
  </si>
  <si>
    <t>Victoria Pension</t>
  </si>
  <si>
    <t>Kaskelstr. 50, Berlin - Lichtenberg, 10317, Germany</t>
  </si>
  <si>
    <t>Superior room: Hot tariff Comfort Triple Room with a shower and toilet</t>
  </si>
  <si>
    <t xml:space="preserve">ArtHotelConnection </t>
  </si>
  <si>
    <t>215.28</t>
  </si>
  <si>
    <t>Fuggerstr. 33, Berlin - Schöneberg, 10777, Germany</t>
  </si>
  <si>
    <t>Mercure Hotel Berlin Mitte</t>
  </si>
  <si>
    <t>Superior room: Hot tariff Superior Room with double bed</t>
  </si>
  <si>
    <t xml:space="preserve">Mercure Hotel Berlin Mitte </t>
  </si>
  <si>
    <t>Luckenwalder Strasse 11, Berlin - Mitte, 10963, Germany</t>
  </si>
  <si>
    <t>Superior room: Flex tariff Superior Room with double bed</t>
  </si>
  <si>
    <t>Superior room: Basic tariff Superior Room with double bed</t>
  </si>
  <si>
    <t>Hotel the Yard</t>
  </si>
  <si>
    <t xml:space="preserve">Hotel the YARD </t>
  </si>
  <si>
    <t>Alexandrinenstr. 125, Berlin - Berlin, 10969, Germany</t>
  </si>
  <si>
    <t xml:space="preserve">DÃ¤meritz Seehotel </t>
  </si>
  <si>
    <t>KanalstraÃe 38 - 39, 12589, Berlin - Berlin</t>
  </si>
  <si>
    <t>Pullman Berlin Schweizerhof</t>
  </si>
  <si>
    <t>Superior room: Hot tariff SUPERIOR ROOM, 1 King Size Bed or 2 Single Size Beds, view of park or courtyard</t>
  </si>
  <si>
    <t xml:space="preserve">Pullman Berlin Schweizerhof </t>
  </si>
  <si>
    <t>Budapester Strasse 25, Berlin - Berlin, 10787, Germany</t>
  </si>
  <si>
    <t>Superior room: Flex tariff SUPERIOR ROOM, 1 King Size Bed or 2 Single Size Beds, view of park or courtyard</t>
  </si>
  <si>
    <t>Superior room: Basic tariff SUPERIOR ROOM, 1 King Size Bed or 2 Single Size Beds, view of park or courtyard</t>
  </si>
  <si>
    <t>Superior room: Basic tariff DELUXE ROOM, 1 King Size Bed or 2 Single Size Beds, courtyard</t>
  </si>
  <si>
    <t>Superior room: Flex tariff DELUXE ROOM, 1 King Size Bed or 2 Single Size Beds, courtyard</t>
  </si>
  <si>
    <t>Standard room: Basic tariff JUNIOR SUITE, 1 King Size Bed or 2 Single SizeBeds, courtyard</t>
  </si>
  <si>
    <t>346.00</t>
  </si>
  <si>
    <t>356.00</t>
  </si>
  <si>
    <t>Standard room: Flex tariff JUNIOR SUITE, 1 King Size Bed or 2 Single SizeBeds, courtyard</t>
  </si>
  <si>
    <t>406.00</t>
  </si>
  <si>
    <t>416.00</t>
  </si>
  <si>
    <t>InterContinental Berlin</t>
  </si>
  <si>
    <t>Superior room: Hot tariff SUPERIOR ROOM; HAVE A RESTFUL STAY IN YOUR AC 30 SQM BEDRM. ENJOY DRINKS FROM THE MINIBAR.GET TO WORK W FREE BASIC...</t>
  </si>
  <si>
    <t xml:space="preserve">InterContinental Hotels BERLIN </t>
  </si>
  <si>
    <t>Budapester Strasse 2, Berlin - Tiergarten, 10787, Germany</t>
  </si>
  <si>
    <t>Superior room: Basic tariff SUPERIOR ROOM; HAVE A RESTFUL STAY IN YOUR AC 30 SQM BEDRM. ENJOY DRINKS FROM THE MINIBAR.GET TO WORK W FREE BASIC...</t>
  </si>
  <si>
    <t>270.90</t>
  </si>
  <si>
    <t>243.60</t>
  </si>
  <si>
    <t>Superior room: Basic tariff KING DELUXE; LOOK FORWARD TO A RELAXING STAY IN OUR ELEGANTLY APPOINTED AND COMFORTABLE 42SQM LARGE DELUXE ROOMS...</t>
  </si>
  <si>
    <t>333.90</t>
  </si>
  <si>
    <t>Suite: Basic tariff JUNIOR SUITE; THIS STE OFFERS CONVENIENCE ON 48 SQM W SEPARATED RMS FOR LIVING AND SLEEPING HAVE EVERY COMFORT OF...</t>
  </si>
  <si>
    <t>357.00</t>
  </si>
  <si>
    <t>365.40</t>
  </si>
  <si>
    <t>Business room: Basic tariff KING BED CLUB INTERCONTINENTAL; SPACIOUS AND COMFORTABLE ROOM 30 SQUARE METRE ON THE HIGHER FLOORS W EXCLUSIVE...</t>
  </si>
  <si>
    <t>399.00</t>
  </si>
  <si>
    <t>470.40</t>
  </si>
  <si>
    <t>491.40</t>
  </si>
  <si>
    <t>Abba Berlin hotel</t>
  </si>
  <si>
    <t xml:space="preserve">Abba Berlin Hotel </t>
  </si>
  <si>
    <t>123.20</t>
  </si>
  <si>
    <t>Lietzenburger Str. 89, Berlin - Wilmersdorf, 10719, Germany</t>
  </si>
  <si>
    <t>183.60</t>
  </si>
  <si>
    <t>264.60</t>
  </si>
  <si>
    <t>273.60</t>
  </si>
  <si>
    <t>317.80</t>
  </si>
  <si>
    <t>326.80</t>
  </si>
  <si>
    <t>Europa City</t>
  </si>
  <si>
    <t xml:space="preserve">Europa City </t>
  </si>
  <si>
    <t>113.90</t>
  </si>
  <si>
    <t>Konstanzer Str. 60, Berlin - Charlottenburg, 10707, Germany</t>
  </si>
  <si>
    <t>130.80</t>
  </si>
  <si>
    <t>147.80</t>
  </si>
  <si>
    <t xml:space="preserve">Atlas </t>
  </si>
  <si>
    <t>103.50</t>
  </si>
  <si>
    <t>Bernhardstr. 9, Berlin - Wilmersdorf, 10715, Germany</t>
  </si>
  <si>
    <t>115.00</t>
  </si>
  <si>
    <t>Funk Pension</t>
  </si>
  <si>
    <t>Budget room: Basic tariff Twin Room, Shared Bathroom</t>
  </si>
  <si>
    <t>Fasanenstr. 69, Berlin - Charlottenburg, 10719, Germany</t>
  </si>
  <si>
    <t>Hotel Steglitz International</t>
  </si>
  <si>
    <t>199.34</t>
  </si>
  <si>
    <t>Albrechtstr. 2, Berlin - Steglitz, 12165, Germany</t>
  </si>
  <si>
    <t>169.44</t>
  </si>
  <si>
    <t>199.36</t>
  </si>
  <si>
    <t>255.36</t>
  </si>
  <si>
    <t>338.24</t>
  </si>
  <si>
    <t>Tempelhof Pension-Hotel</t>
  </si>
  <si>
    <t>Burgemeisterstr. 2, 12099, Berlin - Tempelhof</t>
  </si>
  <si>
    <t xml:space="preserve">Mikon Eastgate </t>
  </si>
  <si>
    <t>Hessische Str. 10, Berlin - Mitte, 10115, Germany</t>
  </si>
  <si>
    <t xml:space="preserve">Bellevue am KurfÃ¼rstendamm </t>
  </si>
  <si>
    <t>106.40</t>
  </si>
  <si>
    <t>Emser Str. 19 - 20, 10719, Berlin - Wilmersdorf</t>
  </si>
  <si>
    <t>Ellington Hotel Berlin</t>
  </si>
  <si>
    <t xml:space="preserve">Ellington </t>
  </si>
  <si>
    <t>173.54</t>
  </si>
  <si>
    <t>Nürnberger Str. 50-55, Berlin - Charlottenburg, 10789, Germany</t>
  </si>
  <si>
    <t>192.94</t>
  </si>
  <si>
    <t>226.04</t>
  </si>
  <si>
    <t>Best Western Hotel Kantstrasse Berlin</t>
  </si>
  <si>
    <t>141.50</t>
  </si>
  <si>
    <t>Kantstr. 111, Berlin - Charlottenburg, 10627, Germany</t>
  </si>
  <si>
    <t>Business room: Basic tariff Business Room, 1 Double Bed</t>
  </si>
  <si>
    <t>171.58</t>
  </si>
  <si>
    <t>Business room: Basic tariff 1 DOUBLE BED,BUSINESS CLASS;STANDARD</t>
  </si>
  <si>
    <t>228.60</t>
  </si>
  <si>
    <t>Friedenau Das Literaturhotel Berlin</t>
  </si>
  <si>
    <t>Fregestr. 68, Berlin - Friedenau, 12159, Germany</t>
  </si>
  <si>
    <t>520.00</t>
  </si>
  <si>
    <t xml:space="preserve">Die Botschaft </t>
  </si>
  <si>
    <t>Treskowallee 92, Berlin - Berlin, 10318, Germany</t>
  </si>
  <si>
    <t>Airporthotel Berlin Adlershof</t>
  </si>
  <si>
    <t>Business room: Hot tariff BUSINESS ROOM * DOUBLE BED * QUIET * AIR CON</t>
  </si>
  <si>
    <t xml:space="preserve">Airporthotel Berlin Adlershof </t>
  </si>
  <si>
    <t>133.88</t>
  </si>
  <si>
    <t>Rudower Chaussee 14, Berlin - Adlershof, 12489, Germany</t>
  </si>
  <si>
    <t>185.20</t>
  </si>
  <si>
    <t xml:space="preserve">il Mulino </t>
  </si>
  <si>
    <t>Adolf-Martens-Str. 2, Berlin - Berlin, 12205, Germany</t>
  </si>
  <si>
    <t>Leonardo Hotel Berlin City West</t>
  </si>
  <si>
    <t>Leonardo City West</t>
  </si>
  <si>
    <t>Güntzelstr. 14, Berlin - Wilmersdorf, 10717, Germany</t>
  </si>
  <si>
    <t>Superior room: Basic tariff Superior Room-18 sqm-double/twin-Free WIFI-AC-desk</t>
  </si>
  <si>
    <t>Superior room: Basic tariff Comfort Room-22 sqm-double/twin-Free WIFI-AC-desk-minibar</t>
  </si>
  <si>
    <t>Holiday Inn Berlin Airport Conference Center</t>
  </si>
  <si>
    <t>Standard room: Hot tariff STANDARD ROOM; WHEN YOU ARRIVE WE WILL DO OUR BEST TO MEET YOUR PREFERENCES. THESE ARE SUBJECT TO AVAILABILITY AND...</t>
  </si>
  <si>
    <t xml:space="preserve">Holiday Inn BERLIN AIRPORT - CONF CENTRE </t>
  </si>
  <si>
    <t>Standard room: Basic tariff STANDARD ROOM; WHEN YOU ARRIVE WE WILL DO OUR BEST TO MEET YOUR PREFERENCES. THESE ARE SUBJECT TO AVAILABILITY AND...</t>
  </si>
  <si>
    <t>Standard room: Basic tariff 1 DOUBLE BED NONSMOKING; ENJOY YOUR STAY IN OUR MODERN STYLE ROOM WITH SOUNDPROOF WINDOWS TO OPEN AND AIR CON.THE...</t>
  </si>
  <si>
    <t>Superior room: Basic tariff 1 BED SUPERIOR 2 PERS NONSMOKING; ENJOY YOUR STAY IN OUR NEW 21SQM SUPERIOR RMS.CONTEMPORARY DESIGN AND CREATIVITY...</t>
  </si>
  <si>
    <t>Superior room: Basic tariff DELUXE ROOM; DELUXE ROOM</t>
  </si>
  <si>
    <t>Superior room: Basic tariff 1BD EXECUTIVE NONSMOKING; ENJOY MORE SPACE. THE ROOMS OFFER ENOUGH SPACE FOR UP TO 4 PEOPLE. A SEATING AREA A WORK...</t>
  </si>
  <si>
    <t>281.00</t>
  </si>
  <si>
    <t>301.00</t>
  </si>
  <si>
    <t>Holiday Inn Berlin City East Landsberger Allee</t>
  </si>
  <si>
    <t>Standard room: Hot tariff 1 DBL BED NONSMOKING; THE FULLY AIR CONDITIONED STANDARD ROOM OFFERS 29 SQM HIGH QUALITY TWIN BEDS TELEPHONE TV...</t>
  </si>
  <si>
    <t xml:space="preserve">Holiday Inn BERLIN CITY EAST-LANDSBERGER </t>
  </si>
  <si>
    <t>Landsberger Allee 203, 13055, Berlin - Lichtenberg</t>
  </si>
  <si>
    <t>Standard room: Basic tariff 1 DBL BED NONSMOKING; THE FULLY AIR CONDITIONED STANDARD ROOM OFFERS 29 SQM HIGH QUALITY TWIN BEDS TELEPHONE TV...</t>
  </si>
  <si>
    <t>Business room: Basic tariff BUSINESS ROOM NON SMOKING; WHEN YOU ARRIVE WE WILL DO OUR BEST TO MEET YOUR ROOM BED TYPE THESE ARE SUBJECT TO...</t>
  </si>
  <si>
    <t>164.64</t>
  </si>
  <si>
    <t>242.50</t>
  </si>
  <si>
    <t>269.80</t>
  </si>
  <si>
    <t>EntrÃ©eHotel Karlshorst</t>
  </si>
  <si>
    <t>102.40</t>
  </si>
  <si>
    <t>Treskowallee 89, 10318, Berlin - Lichtenberg</t>
  </si>
  <si>
    <t>108.60</t>
  </si>
  <si>
    <t>Superior room: Basic tariff Comfort Double or Twin Room, 1 Bedroom</t>
  </si>
  <si>
    <t xml:space="preserve">Novum Aldea Berlin Centrum </t>
  </si>
  <si>
    <t>85.42</t>
  </si>
  <si>
    <t>Bülowstr. 20-22, Berlin - Schöneberg, 10783, Germany</t>
  </si>
  <si>
    <t>100.50</t>
  </si>
  <si>
    <t>121.00</t>
  </si>
  <si>
    <t>Family room: Flex tariff Family room 4 People</t>
  </si>
  <si>
    <t>178.96</t>
  </si>
  <si>
    <t>Frederics Berlin City Hackescher Markt</t>
  </si>
  <si>
    <t>frederics BERLIN CITY Hackescher Markt Apartmenthaus</t>
  </si>
  <si>
    <t>GroÃe Hamburger StraÃe 23, 10115, Berlin - Mitte</t>
  </si>
  <si>
    <t>Apartment: Basic tariff Classic Studio, Non Smoking</t>
  </si>
  <si>
    <t>JugendgÃ¤stehaus Hauptbahnhof</t>
  </si>
  <si>
    <t>Lehrter Str. 68, 10557, Berlin - Tiergarten</t>
  </si>
  <si>
    <t>Aquino Hotel &amp; Tagungszentrum</t>
  </si>
  <si>
    <t>Hannoversche Straße 5b, Berlin - Mitte, 10115, Germany</t>
  </si>
  <si>
    <t>Am Savignyplatz Hotel-Pension</t>
  </si>
  <si>
    <t>146.30</t>
  </si>
  <si>
    <t>Kantstr. 22, 10623, Berlin - Charlottenburg</t>
  </si>
  <si>
    <t xml:space="preserve">Centro Park Hotel Berlin-NeukÃ¶lln </t>
  </si>
  <si>
    <t>94.40</t>
  </si>
  <si>
    <t>Buschkrugallee 60-62, 12359, Berlin - NeukÃ¶lln</t>
  </si>
  <si>
    <t>110.40</t>
  </si>
  <si>
    <t>Apartment: Flex tariff Apartment</t>
  </si>
  <si>
    <t xml:space="preserve">Albrechtshof </t>
  </si>
  <si>
    <t>162.80</t>
  </si>
  <si>
    <t>Albrechtstr. 8, Berlin - Mitte, 10117, Germany</t>
  </si>
  <si>
    <t>Standard room: Flex tariff Double, 18sqm, 160x200cm or;180x200cm, free Wi-Fi internet, phone,desk,</t>
  </si>
  <si>
    <t>215.78</t>
  </si>
  <si>
    <t>Seminaris CampusHotel Berlin</t>
  </si>
  <si>
    <t>Standard room: Basic tariff Standard Double Room, 1 Queen Bed</t>
  </si>
  <si>
    <t>Seminaris CampusHotel</t>
  </si>
  <si>
    <t>Takustr. 39, Berlin - Dahlem, 14195, Germany</t>
  </si>
  <si>
    <t>Superior room: Basic tariff Comfort Twin Room</t>
  </si>
  <si>
    <t>Apartments am Brandenburger Tor</t>
  </si>
  <si>
    <t>247.62</t>
  </si>
  <si>
    <t>Behrenstr. 1c, Berlin - Mitte, 10117, Germany</t>
  </si>
  <si>
    <t>Apartment: Basic tariff Apartment, 2 Bedrooms (500 Euro Deposit (3P))</t>
  </si>
  <si>
    <t>287.62</t>
  </si>
  <si>
    <t>Abion Villa Suites</t>
  </si>
  <si>
    <t>Standard room: Basic tariff 30 to 45 sqm with minibar and save quiet loc;Best available rate, excluding breakfast 10PTC</t>
  </si>
  <si>
    <t xml:space="preserve">Abion Villa Suites </t>
  </si>
  <si>
    <t>Alt Moabit 99, Berlin - Tiergarten, 10559, Germany</t>
  </si>
  <si>
    <t>Business room: Basic tariff Executive Double Room</t>
  </si>
  <si>
    <t>405.00</t>
  </si>
  <si>
    <t xml:space="preserve">Hotel Christophorus </t>
  </si>
  <si>
    <t>Schönwalder Allee 26/3, Berlin - Spandau, 13587, Germany</t>
  </si>
  <si>
    <t>Movenpick Hotel Berlin</t>
  </si>
  <si>
    <t xml:space="preserve">Moevenpick </t>
  </si>
  <si>
    <t>174.60</t>
  </si>
  <si>
    <t>Schöneberger Str. 3, Berlin - Mitte, 10963, Germany</t>
  </si>
  <si>
    <t>Motel One Spittelmarkt</t>
  </si>
  <si>
    <t>Leipziger Str. 50, Berlin - Mitte, 10117, Germany</t>
  </si>
  <si>
    <t xml:space="preserve">Larat </t>
  </si>
  <si>
    <t>Ollenhauerstr. 111, Berlin - Reinickendorf, 13403, Germany</t>
  </si>
  <si>
    <t>137.20</t>
  </si>
  <si>
    <t>Art Nouveau Nichtraucherhotel</t>
  </si>
  <si>
    <t>Leibnizstr. 59, Berlin - Charlottenburg, 10629, Germany</t>
  </si>
  <si>
    <t>Orion</t>
  </si>
  <si>
    <t xml:space="preserve">Orion </t>
  </si>
  <si>
    <t>Dahlmannstr. 7, Berlin - Charlottenburg, 10629, Germany</t>
  </si>
  <si>
    <t xml:space="preserve">Central INN </t>
  </si>
  <si>
    <t>Alt Moabit 126, Berlin - Moabit, 10557, Germany</t>
  </si>
  <si>
    <t>Superior room: Basic tariff Comfort Triple Room</t>
  </si>
  <si>
    <t xml:space="preserve">Am Stuttgarter Eck </t>
  </si>
  <si>
    <t>Budget room: Hot tariff Double or Twin Room, Shared Bathroom</t>
  </si>
  <si>
    <t>104.50</t>
  </si>
  <si>
    <t>Kaiser-Friedrich-Str. 54 a, Berlin - Charlottenburg, 10627, Germany</t>
  </si>
  <si>
    <t>Standard room: Basic tariff Double or Twin Room</t>
  </si>
  <si>
    <t>119.70</t>
  </si>
  <si>
    <t xml:space="preserve">Hotel Helle Mitte </t>
  </si>
  <si>
    <t>131.10</t>
  </si>
  <si>
    <t>Kurt-Weill-Gasse 7, 12627, Berlin - Hellersdorf</t>
  </si>
  <si>
    <t>Flottwell Berlin Hotel &amp; Residenz am Park</t>
  </si>
  <si>
    <t>183.50</t>
  </si>
  <si>
    <t>Flottwellstr. 18, Berlin - Tiergarten, 10785, Germany</t>
  </si>
  <si>
    <t>Eurostars Berlin</t>
  </si>
  <si>
    <t>Friedrichstr. 99, Berlin - Mitte, 10117, Germany</t>
  </si>
  <si>
    <t>Standard room: Basic tariff DOUBLE ROOM LARGE BED WITH BREAKFAST</t>
  </si>
  <si>
    <t>275.40</t>
  </si>
  <si>
    <t>Standard room: Basic tariff TWIN TWO BEDS WITH BREAKFAST</t>
  </si>
  <si>
    <t>Junior suite: Basic tariff SUITE JUNIOR</t>
  </si>
  <si>
    <t>Junior suite: Basic tariff SUITE JUNIOR WITH BREAKFAST</t>
  </si>
  <si>
    <t>Business room: Basic tariff EXECUTIVE SUITE</t>
  </si>
  <si>
    <t>394.20</t>
  </si>
  <si>
    <t>Business room: Basic tariff EXECUTIVE SUITEWITH BREAKFAST</t>
  </si>
  <si>
    <t>437.40</t>
  </si>
  <si>
    <t>486.00</t>
  </si>
  <si>
    <t>EnergieHotel City West</t>
  </si>
  <si>
    <t>Superior room: Hot tariff COMFORT ROOM DOUBLE BED * SAFE * 21 SQM * FREE WIFI * AIR CON *</t>
  </si>
  <si>
    <t>81.00</t>
  </si>
  <si>
    <t>Wielandstr. 7-8, Berlin - Charlottenburg, 10625, Germany</t>
  </si>
  <si>
    <t>Superior room: Flex tariff COMFORT ROOM DOUBLE BED * SAFE * 21 SQM * FREE WIFI * AIR CON *</t>
  </si>
  <si>
    <t>91.00</t>
  </si>
  <si>
    <t>Family room: Basic tariff FAMILY ROOM * MAX 4 PAX * 2 DOUBLE ROOMS * FREE WIFI * AIR CON *</t>
  </si>
  <si>
    <t>Family room: Flex tariff FAMILY ROOM * MAX 4 PAX * 2 DOUBLE ROOMS * FREE WIFI * AIR CON *</t>
  </si>
  <si>
    <t>215.04</t>
  </si>
  <si>
    <t>Delta am Potsdamer Platz</t>
  </si>
  <si>
    <t>121.50</t>
  </si>
  <si>
    <t>Pohlstr. 58, Berlin - Mitte, 10785, Germany</t>
  </si>
  <si>
    <t>Jurine Mitte</t>
  </si>
  <si>
    <t>Schwedter Str. 15, Berlin - Mitte, 10119, Germany</t>
  </si>
  <si>
    <t>Come Inn Berlin Kurfurstendamm Opera</t>
  </si>
  <si>
    <t>Come Inn Berlin KurfÃ¼rstendamm</t>
  </si>
  <si>
    <t>142.82</t>
  </si>
  <si>
    <t>KurfÃ¼rstendamm 180, 10707, Berlin - Wilmersdorf</t>
  </si>
  <si>
    <t>Standard room: Basic tariff DOUBLE ROOM LARGE BED ROOM ONLY</t>
  </si>
  <si>
    <t>156.40</t>
  </si>
  <si>
    <t>Standard room: Basic tariff TWO TWIN BEDS ONLY BED</t>
  </si>
  <si>
    <t>166.84</t>
  </si>
  <si>
    <t>178.70</t>
  </si>
  <si>
    <t>184.24</t>
  </si>
  <si>
    <t>204.70</t>
  </si>
  <si>
    <t>208.24</t>
  </si>
  <si>
    <t>267.04</t>
  </si>
  <si>
    <t>291.04</t>
  </si>
  <si>
    <t>296.70</t>
  </si>
  <si>
    <t>416.70</t>
  </si>
  <si>
    <t xml:space="preserve">Q </t>
  </si>
  <si>
    <t>Knesebeckstr. 67, Berlin - Charlottenburg, 10623, Germany</t>
  </si>
  <si>
    <t>Zarenhof Prenzlauer Berg</t>
  </si>
  <si>
    <t>134.80</t>
  </si>
  <si>
    <t>Schönhauser Allee 140, Berlin - Prenzlauer Berg, 10437, Germany</t>
  </si>
  <si>
    <t xml:space="preserve">Villa Konstanz </t>
  </si>
  <si>
    <t>Konstanzer Str. 30, Berlin - Wilmersdorf, 10709, Germany</t>
  </si>
  <si>
    <t>Scandic Berlin KurfÃ¼rstendamm</t>
  </si>
  <si>
    <t xml:space="preserve">Scandic Berlin KurfÃ¼rstendamm </t>
  </si>
  <si>
    <t>138.40</t>
  </si>
  <si>
    <t>213.00</t>
  </si>
  <si>
    <t xml:space="preserve">Calma Berlin Mitte </t>
  </si>
  <si>
    <t>Linienstr. 139-140, Berlin - Mitte, 10115, Germany</t>
  </si>
  <si>
    <t>Family room: Basic tariff CALMA L (family triple room)</t>
  </si>
  <si>
    <t>168.14</t>
  </si>
  <si>
    <t>251.54</t>
  </si>
  <si>
    <t>Luetzow</t>
  </si>
  <si>
    <t xml:space="preserve">LÃ¼tzow </t>
  </si>
  <si>
    <t>131.60</t>
  </si>
  <si>
    <t>KeithstraÃe 38, 10787, Berlin - Tiergarten</t>
  </si>
  <si>
    <t>111.86</t>
  </si>
  <si>
    <t>131.62</t>
  </si>
  <si>
    <t>169.06</t>
  </si>
  <si>
    <t xml:space="preserve">Kult-Hotel Auberge </t>
  </si>
  <si>
    <t>Seasonal arrangement "Winter in the City" Stay two nights in one of our quiete double- or single rooms, direct in the city center...</t>
  </si>
  <si>
    <t>Leonardo Hotel Berlin City SÃ¼d</t>
  </si>
  <si>
    <t>Leonardo Boutique Hotel Berlin City South</t>
  </si>
  <si>
    <t>Rudower Str. 80-82, 12351, Berlin - NeukÃ¶lln</t>
  </si>
  <si>
    <t>Superior room: Basic tariff Comfort rooms-Double Bed-28" flatscreen TV-free WIFI-Bathroom-;safe</t>
  </si>
  <si>
    <t>Superior room: Flex tariff Comfort Triple Room</t>
  </si>
  <si>
    <t>Ibis Styles Berlin Mitte</t>
  </si>
  <si>
    <t xml:space="preserve">ibis Styles Hotel Berlin Mitte </t>
  </si>
  <si>
    <t>149.00</t>
  </si>
  <si>
    <t>Brunnenstrasse 1-2, Berlin - Mitte, 10119, Germany</t>
  </si>
  <si>
    <t>Standard room: Flex tariff Room with 1 queen size bed</t>
  </si>
  <si>
    <t>Family room: Flex tariff Family Suite: 2 rooms with connecting door</t>
  </si>
  <si>
    <t xml:space="preserve">arabel Design Apartments </t>
  </si>
  <si>
    <t>Potsdamer Str. 89, Berlin - Mitte, 10785, Germany</t>
  </si>
  <si>
    <t>Motel One Hauptbahnhof</t>
  </si>
  <si>
    <t>Invalidenstr. 54, Berlin - Tiergarten, 10557, Germany</t>
  </si>
  <si>
    <t>218.40</t>
  </si>
  <si>
    <t>Upper Room Hotel</t>
  </si>
  <si>
    <t xml:space="preserve">Upper Room </t>
  </si>
  <si>
    <t>104.00</t>
  </si>
  <si>
    <t>Rankestr. 3, Berlin - Charlottenburg, Wilmersdorf, 10789, Germany</t>
  </si>
  <si>
    <t>Family room: Basic tariff Family Quadruple Room</t>
  </si>
  <si>
    <t>Apartment: Basic tariff Family Apartment, 1 Bedroom, Kitchen (Excl. 25 Euro Cleaning Fee)</t>
  </si>
  <si>
    <t xml:space="preserve">Havel Lodge </t>
  </si>
  <si>
    <t>Friederikestr. 33/34, Berlin - Reinickendorf, 13505, Germany</t>
  </si>
  <si>
    <t>147.60</t>
  </si>
  <si>
    <t xml:space="preserve">Qbe Hotel Heizhaus Berlin </t>
  </si>
  <si>
    <t>Marzahner Chaussee 50, Berlin - Lichtenberg, 12681, Germany</t>
  </si>
  <si>
    <t>Standard room: Basic tariff Small Tower</t>
  </si>
  <si>
    <t>Quentin am KurfÃ¼rstendamm</t>
  </si>
  <si>
    <t>Xantener Str. 4, 10707, Berlin - Wilmersdorf</t>
  </si>
  <si>
    <t>Superior room: Basic tariff Luxury Twin Room</t>
  </si>
  <si>
    <t>Standard room: Basic tariff Classic Budget Double Room</t>
  </si>
  <si>
    <t>Superior room: Basic tariff Luxury Quadruple Room</t>
  </si>
  <si>
    <t xml:space="preserve">Motel Plus Berlin </t>
  </si>
  <si>
    <t>Standard room: Hot tariff Double Room, Allergy Friendly, City View</t>
  </si>
  <si>
    <t>Silbersteinstr. 30-34, Berlin - Neukölln, 12051, Germany</t>
  </si>
  <si>
    <t>Standard room: Flex tariff Double Room, Allergy Friendly, City View</t>
  </si>
  <si>
    <t xml:space="preserve">Johann </t>
  </si>
  <si>
    <t>202.40</t>
  </si>
  <si>
    <t>JohanniterstraÃe 8, 10961, Berlin - Kreuzberg</t>
  </si>
  <si>
    <t>225.40</t>
  </si>
  <si>
    <t>Novum Style Centrum</t>
  </si>
  <si>
    <t>99.88</t>
  </si>
  <si>
    <t>Franklinstr. 23, Berlin - Charlottenburg, 10587, Germany</t>
  </si>
  <si>
    <t>117.50</t>
  </si>
  <si>
    <t>137.50</t>
  </si>
  <si>
    <t xml:space="preserve">ALBERGO City Hotel Berlin </t>
  </si>
  <si>
    <t>Hohenzollerndamm 33, Berlin - Wilmersdorf, 10713, Germany</t>
  </si>
  <si>
    <t>Wittelsbach am KurfÃ¼rstendamm</t>
  </si>
  <si>
    <t>105.46</t>
  </si>
  <si>
    <t>Wittelsbacher Str. 22, 10707, Berlin - Wilmersdorf</t>
  </si>
  <si>
    <t>Wyndham Garden Berlin Mitte</t>
  </si>
  <si>
    <t xml:space="preserve">Wyndham Garden Berlin Mitte </t>
  </si>
  <si>
    <t>154.56</t>
  </si>
  <si>
    <t>Osloer Str. 116a, Berlin - Gesundbrunnen, 13359, Germany</t>
  </si>
  <si>
    <t>162.96</t>
  </si>
  <si>
    <t>179.76</t>
  </si>
  <si>
    <t>Suite: Flex tariff Suite 63 sqm twin bed dividable sleeping and living area minibar;shower and bathtu</t>
  </si>
  <si>
    <t>220.74</t>
  </si>
  <si>
    <t>259.70</t>
  </si>
  <si>
    <t xml:space="preserve">Novum Style Aldea </t>
  </si>
  <si>
    <t>102.86</t>
  </si>
  <si>
    <t>Bülowstr. 19, Berlin - Schöneberg, 10783, Germany</t>
  </si>
  <si>
    <t xml:space="preserve">Landmark Eco Hotel </t>
  </si>
  <si>
    <t>Standard room: Hot tariff Economy Double or Twin Room</t>
  </si>
  <si>
    <t>Gervinusstr. 24, Berlin - Charlottenburg, 10629, Germany</t>
  </si>
  <si>
    <t>Hotel Riu Plaza Berlin</t>
  </si>
  <si>
    <t xml:space="preserve">RIU Plaza Berlin </t>
  </si>
  <si>
    <t>Martin-Luther-Str. 1, Berlin - Schöneberg, 10777, Germany</t>
  </si>
  <si>
    <t xml:space="preserve">Xantener Eck </t>
  </si>
  <si>
    <t>Xantener Str. 1, Berlin - Charlottenburg, 10707, Germany</t>
  </si>
  <si>
    <t>NH Berlin Alexanderplatz</t>
  </si>
  <si>
    <t xml:space="preserve">NH Berlin Alexanderplatz </t>
  </si>
  <si>
    <t>Landsberger Allee 26, Berlin - Berlin, 10249, Germany</t>
  </si>
  <si>
    <t xml:space="preserve">Jugendherberge Berlin - International </t>
  </si>
  <si>
    <t>Kluckstr. 3, 10785, Berlin - Tiergarten</t>
  </si>
  <si>
    <t>Atlantic</t>
  </si>
  <si>
    <t xml:space="preserve">Atlantic </t>
  </si>
  <si>
    <t>Zadekstr. 1a, Berlin - Neukölln, 12351, Germany</t>
  </si>
  <si>
    <t xml:space="preserve">Amelie Messe/ICC </t>
  </si>
  <si>
    <t>Standard room: Basic tariff Standard Room</t>
  </si>
  <si>
    <t>Kaiserdamm 29, 14057, Berlin - Charlottenburg</t>
  </si>
  <si>
    <t>Hansablick Garni</t>
  </si>
  <si>
    <t>Flotowstr. 6, Berlin - Tiergarten, 10555, Germany</t>
  </si>
  <si>
    <t xml:space="preserve">Alt-Tegel </t>
  </si>
  <si>
    <t>Treskowstr. 3-4, 13507, Berlin - Reinickendorf</t>
  </si>
  <si>
    <t>Hotel Mani</t>
  </si>
  <si>
    <t xml:space="preserve">MANI by AMANO Group </t>
  </si>
  <si>
    <t>Torstr. 136, Berlin - Mitte, 10119, Germany</t>
  </si>
  <si>
    <t>Comenius Garni</t>
  </si>
  <si>
    <t>Grünberger Str. 22, Berlin - Friedrichshain, 10243, Germany</t>
  </si>
  <si>
    <t>171.96</t>
  </si>
  <si>
    <t>227.94</t>
  </si>
  <si>
    <t>259.92</t>
  </si>
  <si>
    <t xml:space="preserve">Grunewald </t>
  </si>
  <si>
    <t>Kronprinzessinenweg 120, Berlin - Zehlendorf, 14129, Germany</t>
  </si>
  <si>
    <t>Ansbach Garni</t>
  </si>
  <si>
    <t>Ansbacher Str. 4, Berlin - Wilmersdorf, 10787, Germany</t>
  </si>
  <si>
    <t>Ferdinand Aparthotel</t>
  </si>
  <si>
    <t>125.82</t>
  </si>
  <si>
    <t>Ferdinand-Schultze-Str. 92, Berlin - Lichtenberg / Hohenschönhausen, 13055, Germany</t>
  </si>
  <si>
    <t>139.80</t>
  </si>
  <si>
    <t>159.80</t>
  </si>
  <si>
    <t xml:space="preserve">Bernstein </t>
  </si>
  <si>
    <t>Nürnbergerstr.46, Berlin - Charlottenburg, 10789, Germany</t>
  </si>
  <si>
    <t xml:space="preserve">Les Nations </t>
  </si>
  <si>
    <t>Zinzendorf Str. 6, Berlin - Tiergarten, 10555, Germany</t>
  </si>
  <si>
    <t>CityHotel am Kurfurstendamm</t>
  </si>
  <si>
    <t>City-Hotel am KurfÃ¼rstendamm</t>
  </si>
  <si>
    <t>KurfÃ¼rstendamm 173-174, 10707, Berlin - Wilmersdorf</t>
  </si>
  <si>
    <t xml:space="preserve">Alt-Tempelhof </t>
  </si>
  <si>
    <t>112.20</t>
  </si>
  <si>
    <t>Luise Henriette Str. 4, 12103, Berlin - Tempelhof</t>
  </si>
  <si>
    <t xml:space="preserve">GÃ¤stehaus Alpinia </t>
  </si>
  <si>
    <t>Franziusweg 22, 12307, Berlin - Berlin</t>
  </si>
  <si>
    <t>Carolinenhof</t>
  </si>
  <si>
    <t xml:space="preserve">Carolinenhof </t>
  </si>
  <si>
    <t>Landhausstrasse 10, Berlin - Wilmersdorf, 10717, Germany</t>
  </si>
  <si>
    <t>Savoy Hotel-Pension</t>
  </si>
  <si>
    <t>393.00</t>
  </si>
  <si>
    <t>Meinecke Str. 4, 10719, Berlin - Charlottenburg</t>
  </si>
  <si>
    <t xml:space="preserve">SO/ Berlin Das Stue </t>
  </si>
  <si>
    <t>Standard room: Hot tariff SO Stue Room - 1 King Size Bed with a view of the Tiergarten park or the zoo</t>
  </si>
  <si>
    <t>Drakestrasse 1, Berlin - Tiergarten, 10787, Germany</t>
  </si>
  <si>
    <t>Standard room: Flex tariff SO Stue Room - 1 King Size Bed with a view of the Tiergarten park or the zoo</t>
  </si>
  <si>
    <t>500.00</t>
  </si>
  <si>
    <t>Standard room: Basic tariff SO Stue Room - 1 King Size Bed with a view of the Tiergarten park or the zoo</t>
  </si>
  <si>
    <t>475.00</t>
  </si>
  <si>
    <t>Standard room: Basic tariff SO Embassy Room - 1 King Size Bed with a view of the Tiergarten park or the zoo</t>
  </si>
  <si>
    <t>550.00</t>
  </si>
  <si>
    <t>570.00</t>
  </si>
  <si>
    <t>575.00</t>
  </si>
  <si>
    <t>600.00</t>
  </si>
  <si>
    <t>Standard room: Flex tariff SO Embassy Room - 1 King Size Bed with a view of the Tiergarten park or the zoo</t>
  </si>
  <si>
    <t>640.00</t>
  </si>
  <si>
    <t>670.00</t>
  </si>
  <si>
    <t>700.00</t>
  </si>
  <si>
    <t>Hotel-Garni An der Weide</t>
  </si>
  <si>
    <t>Alt-Mahlsdorf 20, 12623, Berlin - Marzahn-Hellersdorf</t>
  </si>
  <si>
    <t>Apartment: Basic tariff Standard Apartment, 1 Bedroom</t>
  </si>
  <si>
    <t>MÃ¤dchenkammer Pension</t>
  </si>
  <si>
    <t>Lottumstr. 20, 10119, Berlin - Mitte</t>
  </si>
  <si>
    <t xml:space="preserve">fjord </t>
  </si>
  <si>
    <t>124.74</t>
  </si>
  <si>
    <t>Bissingzeile 13, Berlin - Tiergarten, 10785, Germany</t>
  </si>
  <si>
    <t>141.80</t>
  </si>
  <si>
    <t>Family room: Basic tariff Family Room (triple room)</t>
  </si>
  <si>
    <t>197.68</t>
  </si>
  <si>
    <t>281.08</t>
  </si>
  <si>
    <t>ibis budget Berlin Alexanderplatz</t>
  </si>
  <si>
    <t>Standard room: Flex tariff Standard Room</t>
  </si>
  <si>
    <t xml:space="preserve">ibis budget Berlin Alexanderplatz </t>
  </si>
  <si>
    <t>MOLLSTRASSE 30, Berlin - Friedrichshain, 10249, Germany</t>
  </si>
  <si>
    <t>Standard room: Flex tariff TWIN - room with two single beds for up to 2 people.</t>
  </si>
  <si>
    <t>Allegra</t>
  </si>
  <si>
    <t xml:space="preserve">Allegra </t>
  </si>
  <si>
    <t>Albrechtstr. 17, Berlin - Mitte, 10117, Germany</t>
  </si>
  <si>
    <t xml:space="preserve">KuÂ´ Damm 101 </t>
  </si>
  <si>
    <t>128.80</t>
  </si>
  <si>
    <t>KurfÃ¼rstendamm 101, 10711, Berlin - Charlottenburg</t>
  </si>
  <si>
    <t>144.80</t>
  </si>
  <si>
    <t>208.26</t>
  </si>
  <si>
    <t xml:space="preserve">Big Mama </t>
  </si>
  <si>
    <t>126.84</t>
  </si>
  <si>
    <t>Koloniestr. 24, Berlin - Mitte, 13359, Germany</t>
  </si>
  <si>
    <t>138.70</t>
  </si>
  <si>
    <t>159.30</t>
  </si>
  <si>
    <t xml:space="preserve">ROCCO FORTE HOTEL DE ROME </t>
  </si>
  <si>
    <t>Standard room: Hot tariff Classic Room -1 King or 2 Twin Beds -Avg 37SQM 398SQF-AC -Free ;WiFi -Marble Bathroom Max Occupants 2 Adults -No...</t>
  </si>
  <si>
    <t>506.00</t>
  </si>
  <si>
    <t>BEHRENSTRASSE 37, Berlin - Berlin, 10117, Germany</t>
  </si>
  <si>
    <t>516.00</t>
  </si>
  <si>
    <t>Superior room: Basic tariff Deluxe Room -1 King or 2 Twin Beds -Avg 40SQM 430SQF-AC -Free ;WiFi -Marble Bathroom Max 2ADT and 1 rollaway bed for...</t>
  </si>
  <si>
    <t>568.00</t>
  </si>
  <si>
    <t>580.00</t>
  </si>
  <si>
    <t>Junior suite: Basic tariff Junior Suite-1 King or 2 Twin Beds -Avg 50SQM 538SQF -AC -Free ;WiFi -Spacious seating area Max 2ADT and 1 rollaway...</t>
  </si>
  <si>
    <t>850.00</t>
  </si>
  <si>
    <t>868.00</t>
  </si>
  <si>
    <t>Suite: Basic tariff Classic Suite-1 King or 2 Twin Beds-60SQM 646SQF -Living Area -;Free Breakfast Max 2ADT and 1 rollaway bed for 1ADT...</t>
  </si>
  <si>
    <t>1248.00</t>
  </si>
  <si>
    <t>1600.00</t>
  </si>
  <si>
    <t xml:space="preserve">Novum Kronprinz Berlin </t>
  </si>
  <si>
    <t>104.54</t>
  </si>
  <si>
    <t>Kronprinzendamm 1, Berlin - Wilmersdorf, 10711, Germany</t>
  </si>
  <si>
    <t>Superior room: Basic tariff SUPERIOR ROOM DOUBLE OR TWIN BEDS * 22 SQM * FREE WIFI * MINIBAR;* SAFE</t>
  </si>
  <si>
    <t>121.56</t>
  </si>
  <si>
    <t>Suite: Basic tariff SUITE DOUBLE OR TWIN BEDS * 25 SQM * FREE WIFI * SAFE * MINIBAR</t>
  </si>
  <si>
    <t>Suite: Flex tariff SUITE DOUBLE OR TWIN BEDS * 25 SQM * FREE WIFI * SAFE * MINIBAR</t>
  </si>
  <si>
    <t xml:space="preserve">Arena Inn </t>
  </si>
  <si>
    <t>175.50</t>
  </si>
  <si>
    <t>Müllerstr. 163, Berlin - Mitte, 13353, Germany</t>
  </si>
  <si>
    <t>Sofitel Berlin Kurfurstendamm</t>
  </si>
  <si>
    <t>Superior room: Hot tariff SUPERIOR ROOM - 1 king size bed</t>
  </si>
  <si>
    <t xml:space="preserve">Sofitel Berlin Kurfurstendamm </t>
  </si>
  <si>
    <t>Augsburger Strasse 41, Berlin - Charlottenburg, 10789, Germany</t>
  </si>
  <si>
    <t>Superior room: Flex tariff SUPERIOR ROOM - 1 king size bed</t>
  </si>
  <si>
    <t>Superior room: Basic tariff SUPERIOR ROOM - 1 king size bed</t>
  </si>
  <si>
    <t>Standard room: Basic tariff LUXURY ROOM -1 king size bed</t>
  </si>
  <si>
    <t>Standard room: Basic tariff LUXURY ROOM - 2 individual beds</t>
  </si>
  <si>
    <t>Standard room: Basic tariff LUXURY PREMIUM - 1 king size bed, city view</t>
  </si>
  <si>
    <t>Standard room: Flex tariff LUXURY ROOM -1 king size bed</t>
  </si>
  <si>
    <t>Standard room: Flex tariff LUXURY ROOM - 2 individual beds</t>
  </si>
  <si>
    <t>310.00</t>
  </si>
  <si>
    <t xml:space="preserve">EuropÃ¤ische Akademie </t>
  </si>
  <si>
    <t>Bismarckallee 46/48, 14193, Berlin</t>
  </si>
  <si>
    <t xml:space="preserve">Ludwig van Beethoven </t>
  </si>
  <si>
    <t>Hasenheide 14, Berlin - Kreuzberg, 10967, Germany</t>
  </si>
  <si>
    <t>Grand Hostel Berlin Urban</t>
  </si>
  <si>
    <t>Grand Hostel Berlin urban</t>
  </si>
  <si>
    <t>113.40</t>
  </si>
  <si>
    <t>Sonnenallee 6, Berlin - Neukölln, 12047, Germany</t>
  </si>
  <si>
    <t>167.52</t>
  </si>
  <si>
    <t>Grenzfall</t>
  </si>
  <si>
    <t xml:space="preserve">Grenzfall </t>
  </si>
  <si>
    <t>171.80</t>
  </si>
  <si>
    <t>Ackerstr. 136, Berlin - Mitte, 13355, Germany</t>
  </si>
  <si>
    <t>Novum Ravenna Steglitz</t>
  </si>
  <si>
    <t>89.26</t>
  </si>
  <si>
    <t>Grunewaldstr. 8-9, Berlin - Berlin, 12165, Germany</t>
  </si>
  <si>
    <t>Vienna House Easy Berlin</t>
  </si>
  <si>
    <t xml:space="preserve">Vienna House Easy </t>
  </si>
  <si>
    <t>174.40</t>
  </si>
  <si>
    <t>Storkower Str. 162, Berlin - Prenzlauer Berg, 10407, Germany</t>
  </si>
  <si>
    <t xml:space="preserve">Apple City </t>
  </si>
  <si>
    <t>90.90</t>
  </si>
  <si>
    <t>Wilhelmshavener Str. 71, Berlin - Moabit, 10551, Germany</t>
  </si>
  <si>
    <t>Adele Designhotel</t>
  </si>
  <si>
    <t>Greifswalder Str. 227, Berlin - Prenzlauer Berg, 10405, Germany</t>
  </si>
  <si>
    <t>Apartment: Basic tariff Luxury Apartment, Kitchen</t>
  </si>
  <si>
    <t>NH Berlin City West</t>
  </si>
  <si>
    <t xml:space="preserve">NH Berlin City West </t>
  </si>
  <si>
    <t>Bundesallee 36-37, Berlin - Wilmersdorf, 10717, Germany</t>
  </si>
  <si>
    <t xml:space="preserve">Hotel 26 </t>
  </si>
  <si>
    <t>Grünberger Str. 26, Berlin - Friedrichshain, 10245, Germany</t>
  </si>
  <si>
    <t>NH Berlin Potsdamer Platz</t>
  </si>
  <si>
    <t xml:space="preserve">NH Berlin Potsdamer Platz </t>
  </si>
  <si>
    <t>Stresemannstr. 47, Berlin - Kreuzberg, 10963, Germany</t>
  </si>
  <si>
    <t>Senta Hotel Pension</t>
  </si>
  <si>
    <t>Bundesallee 137, Berlin - Friedenau-Schöneberg, 12161, Germany</t>
  </si>
  <si>
    <t>Superior room: Basic tariff Comfort Triple Room, Ensuite</t>
  </si>
  <si>
    <t>Almodovar Hotel Biohotel</t>
  </si>
  <si>
    <t>AlmodÃ³var Biohotel</t>
  </si>
  <si>
    <t>210.90</t>
  </si>
  <si>
    <t>Boxhagener Str. 83, 10245, Berlin - Friedrichshain</t>
  </si>
  <si>
    <t xml:space="preserve">Select Hotel Berlin Ostbahnhof </t>
  </si>
  <si>
    <t>114.74</t>
  </si>
  <si>
    <t>Lange Str. 31, Berlin - Friedrichshain, 10243, Germany</t>
  </si>
  <si>
    <t xml:space="preserve">AVUS an der Messe </t>
  </si>
  <si>
    <t>164.72</t>
  </si>
  <si>
    <t>Halenseestr. 51, Berlin - Charlottenburg, 14055, Germany</t>
  </si>
  <si>
    <t>ibis Berlin City West</t>
  </si>
  <si>
    <t xml:space="preserve">ibis Berlin City West </t>
  </si>
  <si>
    <t>Brandenburgische Strasse 11, Berlin - Berlin, 10713, Germany</t>
  </si>
  <si>
    <t>Standard room: Basic tariff Reduced mobility rooms with 1 double bed</t>
  </si>
  <si>
    <t>Standard room: Flex tariff Reduced mobility rooms with 1 double bed</t>
  </si>
  <si>
    <t>Standard room: Basic tariff Room with 2 single size beds, new sleep-easy concept and 1 folding bed</t>
  </si>
  <si>
    <t>Standard room: Flex tariff Room with 2 single size beds, new sleep-easy concept and 1 folding bed</t>
  </si>
  <si>
    <t>i31 Boutique Hotel</t>
  </si>
  <si>
    <t>Standard room: Basic tariff Pure Cozy Room (Street view)</t>
  </si>
  <si>
    <t>Invalidenstr. 31, Berlin - Mitte, 10115, Germany</t>
  </si>
  <si>
    <t>Superior room: Basic tariff Comfort Cozy Room</t>
  </si>
  <si>
    <t>229.08</t>
  </si>
  <si>
    <t xml:space="preserve">GrÃ¼nau </t>
  </si>
  <si>
    <t>1073.20</t>
  </si>
  <si>
    <t>Kablower Weg 87, 12526, Berlin - GrÃ¼nau</t>
  </si>
  <si>
    <t>1093.72</t>
  </si>
  <si>
    <t>1125.70</t>
  </si>
  <si>
    <t>1175.80</t>
  </si>
  <si>
    <t>1210.18</t>
  </si>
  <si>
    <t>1329.20</t>
  </si>
  <si>
    <t>1450.20</t>
  </si>
  <si>
    <t>Ivbergs Hotel Berlin Messe</t>
  </si>
  <si>
    <t xml:space="preserve">Ivbergs Hotel Berlin Messe </t>
  </si>
  <si>
    <t>Heerstraße 5, Berlin - Charlottenburg, 14052, Germany</t>
  </si>
  <si>
    <t>Scandic Berlin Potsdamer Platz</t>
  </si>
  <si>
    <t>166.40</t>
  </si>
  <si>
    <t>Gabriele-Tergit-Promenade 19, Berlin - Mitte, 10963, Germany</t>
  </si>
  <si>
    <t xml:space="preserve">Down Town Motel </t>
  </si>
  <si>
    <t>Müggelheimer Damm 273, Berlin - Köpenick, 12559, Germany</t>
  </si>
  <si>
    <t>Mercure Hotel Chateau Berlin</t>
  </si>
  <si>
    <t xml:space="preserve">Mercure Hotel Chateau Berlin am Kurfuerstendamm </t>
  </si>
  <si>
    <t>Knesebeckstr. 38-49, Berlin - Charlottenburg, 10719, Germany</t>
  </si>
  <si>
    <t>Superior room: Basic tariff Privilege Room with double bed, sofa and balcony</t>
  </si>
  <si>
    <t>Superior room: Flex tariff Privilege Room with double bed, sofa and balcony</t>
  </si>
  <si>
    <t>Best Western City Ost</t>
  </si>
  <si>
    <t>125.80</t>
  </si>
  <si>
    <t>Frankfurter Allee 57 - 59, Berlin - Friedrichshain, 10247, Germany</t>
  </si>
  <si>
    <t>Standard room: Basic tariff 2 SINGLE BEDS,CLASS,AIRC,FLATSC,SAFE,FREWLA;STANDARD</t>
  </si>
  <si>
    <t>Superior room: Basic tariff 2 SINGLE BEDS,COMFRT,QUILOC,AIRC,FLATSC,SAFE,;FREWLA</t>
  </si>
  <si>
    <t>Family room: Basic tariff Family Room, 2 Single Beds</t>
  </si>
  <si>
    <t xml:space="preserve">AMANO Home </t>
  </si>
  <si>
    <t>Torstr. 52, Berlin - Mitte, 10119, Germany</t>
  </si>
  <si>
    <t xml:space="preserve">Landhaus Alpinia </t>
  </si>
  <si>
    <t>Säntisstr. 32 - 34, Berlin - Mariendorf, 12107, Germany</t>
  </si>
  <si>
    <t>Holiday Inn Express berlin City Centre West</t>
  </si>
  <si>
    <t>Standard room: Hot tariff 1 DOUBLE BED NONSMOKING; FEEL YOURSELF AT HOME AND ENJOY YOUR STAY IN ONE OF OUR STANDARD ROOMS WITH ONE DOUBLE BED...</t>
  </si>
  <si>
    <t xml:space="preserve">Holiday Inn Express BERLIN CITY CENTRE-WEST </t>
  </si>
  <si>
    <t>Kurfuerstenstrasse 78, 10787, Berlin - Tiergarten</t>
  </si>
  <si>
    <t>Standard room: Basic tariff 1 DOUBLE BED NONSMOKING; FEEL YOURSELF AT HOME AND ENJOY YOUR STAY IN ONE OF OUR STANDARD ROOMS WITH ONE DOUBLE BED...</t>
  </si>
  <si>
    <t>Standard room: Basic tariff 1 BED WHEELCHAIR ACCESSIBLE NONSMOKING; FEEL YOURSELF AT HOME AND ENJOY YOUR STAY IN ONE OF OUR STANDARD ROOMS ...</t>
  </si>
  <si>
    <t>Standard room: Basic tariff STANDARD ROOM; WHEN YOU ARRIVE WE WILL DO OUR BEST TO MEET YOUR ROOM BED TYPE AND SMOKING PREFERENCES THESE ARE...</t>
  </si>
  <si>
    <t>Standard room: Basic tariff 2 SINGLE BEDS NONSMOKING; FEEL YOURSELF AT HOME AND ENJOY YOUR STAY IN ONE OF OUR STANDARD ROOMS WITH TWO SEPARATE...</t>
  </si>
  <si>
    <t>Standard room: Basic tariff 1 DOUBLE ROOM WITH SOFA BED NONSMOKING; OUR DOUBLE ROOMS WITH SOFA BED IDEALLY FITS FOR FAMILIES UP TO 2 ADULTS AND ...</t>
  </si>
  <si>
    <t>SMARTments business Berlin Karlshorst</t>
  </si>
  <si>
    <t>175.00</t>
  </si>
  <si>
    <t>Treskowallee 115, Berlin - Berlin, 10318, Germany</t>
  </si>
  <si>
    <t>MEININGER Humboldthaus</t>
  </si>
  <si>
    <t>143.10</t>
  </si>
  <si>
    <t>Oranienburger Str. 67, Berlin - Mitte, 10117, Germany</t>
  </si>
  <si>
    <t xml:space="preserve">Motel One Hackescher Markt </t>
  </si>
  <si>
    <t>Dircksenstr. 36, Berlin - Mitte, 10179, Germany</t>
  </si>
  <si>
    <t>Happy Go Lucky Hostel</t>
  </si>
  <si>
    <t>Stuttgarter Platz 17, Berlin - Charlottenburg, 10627, Germany</t>
  </si>
  <si>
    <t>Grimm`s Potsdamer Platz</t>
  </si>
  <si>
    <t>211.74</t>
  </si>
  <si>
    <t>Flottwellstr. 45, 10785, Berlin - Potsdamer Platz</t>
  </si>
  <si>
    <t>190.58</t>
  </si>
  <si>
    <t>Standard room: Flex tariff Double Room</t>
  </si>
  <si>
    <t>Suite: Basic tariff Standard Suite</t>
  </si>
  <si>
    <t>241.26</t>
  </si>
  <si>
    <t>263.54</t>
  </si>
  <si>
    <t>Suite: Flex tariff Standard Suite</t>
  </si>
  <si>
    <t>268.06</t>
  </si>
  <si>
    <t>319.86</t>
  </si>
  <si>
    <t xml:space="preserve">Living Hotel Berlin Mitte </t>
  </si>
  <si>
    <t>Business room: Basic tariff Business Double Room, 1 Bedroom</t>
  </si>
  <si>
    <t>161.26</t>
  </si>
  <si>
    <t>Neue Ross Str. 13, 10179, Berlin - Mitte</t>
  </si>
  <si>
    <t>Apartment: Basic tariff Business Apartment, Kitchenette</t>
  </si>
  <si>
    <t>168.76</t>
  </si>
  <si>
    <t>Superior room: Basic tariff Deluxe Double Room, 1 Bedroom</t>
  </si>
  <si>
    <t>198.76</t>
  </si>
  <si>
    <t>274.14</t>
  </si>
  <si>
    <t>304.60</t>
  </si>
  <si>
    <t xml:space="preserve">Hotel Ambiente Berlin City </t>
  </si>
  <si>
    <t>117.80</t>
  </si>
  <si>
    <t>Gossowstr. 11, Berlin - Schöneberg, 10777, Germany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</si>
</sst>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19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75.5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HYPERLINK("https://hotelmonitor-cachepage.eclerx.com/savepage/tk_15444263862802038_sr_2399.html","info")</f>
        <v/>
      </c>
      <c r="AA2" t="n">
        <v>-974871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/>
      <c r="AP2" t="n">
        <v>97</v>
      </c>
      <c r="AQ2" t="s">
        <v>89</v>
      </c>
      <c r="AR2" t="s"/>
      <c r="AS2" t="s"/>
      <c r="AT2" t="s">
        <v>90</v>
      </c>
      <c r="AU2" t="s"/>
      <c r="AV2" t="s"/>
      <c r="AW2" t="s"/>
      <c r="AX2" t="s"/>
      <c r="AY2" t="n">
        <v>974871</v>
      </c>
      <c r="AZ2" t="s">
        <v>91</v>
      </c>
      <c r="BA2" t="s"/>
      <c r="BB2" t="n">
        <v>6</v>
      </c>
      <c r="BC2" t="n">
        <v>13.273297</v>
      </c>
      <c r="BD2" t="n">
        <v>52.536032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89</v>
      </c>
      <c r="L3" t="s">
        <v>76</v>
      </c>
      <c r="M3" t="s"/>
      <c r="N3" t="s">
        <v>93</v>
      </c>
      <c r="O3" t="s">
        <v>78</v>
      </c>
      <c r="P3" t="s">
        <v>73</v>
      </c>
      <c r="Q3" t="s"/>
      <c r="R3" t="s">
        <v>79</v>
      </c>
      <c r="S3" t="s">
        <v>94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HYPERLINK("https://hotelmonitor-cachepage.eclerx.com/savepage/tk_15444263862802038_sr_2399.html","info")</f>
        <v/>
      </c>
      <c r="AA3" t="n">
        <v>-974871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/>
      <c r="AP3" t="n">
        <v>97</v>
      </c>
      <c r="AQ3" t="s">
        <v>89</v>
      </c>
      <c r="AR3" t="s"/>
      <c r="AS3" t="s"/>
      <c r="AT3" t="s">
        <v>90</v>
      </c>
      <c r="AU3" t="s"/>
      <c r="AV3" t="s"/>
      <c r="AW3" t="s"/>
      <c r="AX3" t="s"/>
      <c r="AY3" t="n">
        <v>974871</v>
      </c>
      <c r="AZ3" t="s">
        <v>91</v>
      </c>
      <c r="BA3" t="s"/>
      <c r="BB3" t="n">
        <v>6</v>
      </c>
      <c r="BC3" t="n">
        <v>13.273297</v>
      </c>
      <c r="BD3" t="n">
        <v>52.536032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75.5</v>
      </c>
      <c r="L4" t="s">
        <v>76</v>
      </c>
      <c r="M4" t="s"/>
      <c r="N4" t="s">
        <v>95</v>
      </c>
      <c r="O4" t="s">
        <v>78</v>
      </c>
      <c r="P4" t="s">
        <v>73</v>
      </c>
      <c r="Q4" t="s"/>
      <c r="R4" t="s">
        <v>79</v>
      </c>
      <c r="S4" t="s">
        <v>80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HYPERLINK("https://hotelmonitor-cachepage.eclerx.com/savepage/tk_15444263862802038_sr_2399.html","info")</f>
        <v/>
      </c>
      <c r="AA4" t="n">
        <v>-974871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/>
      <c r="AP4" t="n">
        <v>97</v>
      </c>
      <c r="AQ4" t="s">
        <v>89</v>
      </c>
      <c r="AR4" t="s"/>
      <c r="AS4" t="s"/>
      <c r="AT4" t="s">
        <v>90</v>
      </c>
      <c r="AU4" t="s"/>
      <c r="AV4" t="s"/>
      <c r="AW4" t="s"/>
      <c r="AX4" t="s"/>
      <c r="AY4" t="n">
        <v>974871</v>
      </c>
      <c r="AZ4" t="s">
        <v>91</v>
      </c>
      <c r="BA4" t="s"/>
      <c r="BB4" t="n">
        <v>6</v>
      </c>
      <c r="BC4" t="n">
        <v>13.273297</v>
      </c>
      <c r="BD4" t="n">
        <v>52.536032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75.5</v>
      </c>
      <c r="L5" t="s">
        <v>76</v>
      </c>
      <c r="M5" t="s"/>
      <c r="N5" t="s">
        <v>96</v>
      </c>
      <c r="O5" t="s">
        <v>78</v>
      </c>
      <c r="P5" t="s">
        <v>73</v>
      </c>
      <c r="Q5" t="s"/>
      <c r="R5" t="s">
        <v>79</v>
      </c>
      <c r="S5" t="s">
        <v>80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HYPERLINK("https://hotelmonitor-cachepage.eclerx.com/savepage/tk_15444263862802038_sr_2399.html","info")</f>
        <v/>
      </c>
      <c r="AA5" t="n">
        <v>-974871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/>
      <c r="AP5" t="n">
        <v>97</v>
      </c>
      <c r="AQ5" t="s">
        <v>89</v>
      </c>
      <c r="AR5" t="s"/>
      <c r="AS5" t="s"/>
      <c r="AT5" t="s">
        <v>90</v>
      </c>
      <c r="AU5" t="s"/>
      <c r="AV5" t="s"/>
      <c r="AW5" t="s"/>
      <c r="AX5" t="s"/>
      <c r="AY5" t="n">
        <v>974871</v>
      </c>
      <c r="AZ5" t="s">
        <v>91</v>
      </c>
      <c r="BA5" t="s"/>
      <c r="BB5" t="n">
        <v>6</v>
      </c>
      <c r="BC5" t="n">
        <v>13.273297</v>
      </c>
      <c r="BD5" t="n">
        <v>52.536032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75.5</v>
      </c>
      <c r="L6" t="s">
        <v>76</v>
      </c>
      <c r="M6" t="s"/>
      <c r="N6" t="s">
        <v>95</v>
      </c>
      <c r="O6" t="s">
        <v>78</v>
      </c>
      <c r="P6" t="s">
        <v>73</v>
      </c>
      <c r="Q6" t="s"/>
      <c r="R6" t="s">
        <v>79</v>
      </c>
      <c r="S6" t="s">
        <v>80</v>
      </c>
      <c r="T6" t="s">
        <v>81</v>
      </c>
      <c r="U6" t="s">
        <v>82</v>
      </c>
      <c r="V6" t="s">
        <v>83</v>
      </c>
      <c r="W6" t="s">
        <v>84</v>
      </c>
      <c r="X6" t="s"/>
      <c r="Y6" t="s">
        <v>85</v>
      </c>
      <c r="Z6">
        <f>HYPERLINK("https://hotelmonitor-cachepage.eclerx.com/savepage/tk_15444263862802038_sr_2399.html","info")</f>
        <v/>
      </c>
      <c r="AA6" t="n">
        <v>-974871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/>
      <c r="AP6" t="n">
        <v>97</v>
      </c>
      <c r="AQ6" t="s">
        <v>89</v>
      </c>
      <c r="AR6" t="s"/>
      <c r="AS6" t="s"/>
      <c r="AT6" t="s">
        <v>90</v>
      </c>
      <c r="AU6" t="s"/>
      <c r="AV6" t="s"/>
      <c r="AW6" t="s"/>
      <c r="AX6" t="s"/>
      <c r="AY6" t="n">
        <v>974871</v>
      </c>
      <c r="AZ6" t="s">
        <v>91</v>
      </c>
      <c r="BA6" t="s"/>
      <c r="BB6" t="n">
        <v>6</v>
      </c>
      <c r="BC6" t="n">
        <v>13.273297</v>
      </c>
      <c r="BD6" t="n">
        <v>52.536032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80.5</v>
      </c>
      <c r="L7" t="s">
        <v>76</v>
      </c>
      <c r="M7" t="s"/>
      <c r="N7" t="s">
        <v>96</v>
      </c>
      <c r="O7" t="s">
        <v>78</v>
      </c>
      <c r="P7" t="s">
        <v>73</v>
      </c>
      <c r="Q7" t="s"/>
      <c r="R7" t="s">
        <v>79</v>
      </c>
      <c r="S7" t="s">
        <v>97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HYPERLINK("https://hotelmonitor-cachepage.eclerx.com/savepage/tk_15444263862802038_sr_2399.html","info")</f>
        <v/>
      </c>
      <c r="AA7" t="n">
        <v>-974871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/>
      <c r="AP7" t="n">
        <v>97</v>
      </c>
      <c r="AQ7" t="s">
        <v>89</v>
      </c>
      <c r="AR7" t="s"/>
      <c r="AS7" t="s"/>
      <c r="AT7" t="s">
        <v>90</v>
      </c>
      <c r="AU7" t="s"/>
      <c r="AV7" t="s"/>
      <c r="AW7" t="s"/>
      <c r="AX7" t="s"/>
      <c r="AY7" t="n">
        <v>974871</v>
      </c>
      <c r="AZ7" t="s">
        <v>91</v>
      </c>
      <c r="BA7" t="s"/>
      <c r="BB7" t="n">
        <v>6</v>
      </c>
      <c r="BC7" t="n">
        <v>13.273297</v>
      </c>
      <c r="BD7" t="n">
        <v>52.536032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80.5</v>
      </c>
      <c r="L8" t="s">
        <v>76</v>
      </c>
      <c r="M8" t="s"/>
      <c r="N8" t="s">
        <v>95</v>
      </c>
      <c r="O8" t="s">
        <v>78</v>
      </c>
      <c r="P8" t="s">
        <v>73</v>
      </c>
      <c r="Q8" t="s"/>
      <c r="R8" t="s">
        <v>79</v>
      </c>
      <c r="S8" t="s">
        <v>97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HYPERLINK("https://hotelmonitor-cachepage.eclerx.com/savepage/tk_15444263862802038_sr_2399.html","info")</f>
        <v/>
      </c>
      <c r="AA8" t="n">
        <v>-974871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/>
      <c r="AP8" t="n">
        <v>97</v>
      </c>
      <c r="AQ8" t="s">
        <v>89</v>
      </c>
      <c r="AR8" t="s"/>
      <c r="AS8" t="s"/>
      <c r="AT8" t="s">
        <v>90</v>
      </c>
      <c r="AU8" t="s"/>
      <c r="AV8" t="s"/>
      <c r="AW8" t="s"/>
      <c r="AX8" t="s"/>
      <c r="AY8" t="n">
        <v>974871</v>
      </c>
      <c r="AZ8" t="s">
        <v>91</v>
      </c>
      <c r="BA8" t="s"/>
      <c r="BB8" t="n">
        <v>6</v>
      </c>
      <c r="BC8" t="n">
        <v>13.273297</v>
      </c>
      <c r="BD8" t="n">
        <v>52.536032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85.5</v>
      </c>
      <c r="L9" t="s">
        <v>76</v>
      </c>
      <c r="M9" t="s"/>
      <c r="N9" t="s">
        <v>98</v>
      </c>
      <c r="O9" t="s">
        <v>78</v>
      </c>
      <c r="P9" t="s">
        <v>73</v>
      </c>
      <c r="Q9" t="s"/>
      <c r="R9" t="s">
        <v>79</v>
      </c>
      <c r="S9" t="s">
        <v>99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HYPERLINK("https://hotelmonitor-cachepage.eclerx.com/savepage/tk_15444263862802038_sr_2399.html","info")</f>
        <v/>
      </c>
      <c r="AA9" t="n">
        <v>-974871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/>
      <c r="AP9" t="n">
        <v>97</v>
      </c>
      <c r="AQ9" t="s">
        <v>89</v>
      </c>
      <c r="AR9" t="s"/>
      <c r="AS9" t="s"/>
      <c r="AT9" t="s">
        <v>90</v>
      </c>
      <c r="AU9" t="s"/>
      <c r="AV9" t="s"/>
      <c r="AW9" t="s"/>
      <c r="AX9" t="s"/>
      <c r="AY9" t="n">
        <v>974871</v>
      </c>
      <c r="AZ9" t="s">
        <v>91</v>
      </c>
      <c r="BA9" t="s"/>
      <c r="BB9" t="n">
        <v>6</v>
      </c>
      <c r="BC9" t="n">
        <v>13.273297</v>
      </c>
      <c r="BD9" t="n">
        <v>52.536032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85.5</v>
      </c>
      <c r="L10" t="s">
        <v>76</v>
      </c>
      <c r="M10" t="s"/>
      <c r="N10" t="s">
        <v>98</v>
      </c>
      <c r="O10" t="s">
        <v>78</v>
      </c>
      <c r="P10" t="s">
        <v>73</v>
      </c>
      <c r="Q10" t="s"/>
      <c r="R10" t="s">
        <v>79</v>
      </c>
      <c r="S10" t="s">
        <v>99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HYPERLINK("https://hotelmonitor-cachepage.eclerx.com/savepage/tk_15444263862802038_sr_2399.html","info")</f>
        <v/>
      </c>
      <c r="AA10" t="n">
        <v>-974871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/>
      <c r="AP10" t="n">
        <v>97</v>
      </c>
      <c r="AQ10" t="s">
        <v>89</v>
      </c>
      <c r="AR10" t="s"/>
      <c r="AS10" t="s"/>
      <c r="AT10" t="s">
        <v>90</v>
      </c>
      <c r="AU10" t="s"/>
      <c r="AV10" t="s"/>
      <c r="AW10" t="s"/>
      <c r="AX10" t="s"/>
      <c r="AY10" t="n">
        <v>974871</v>
      </c>
      <c r="AZ10" t="s">
        <v>91</v>
      </c>
      <c r="BA10" t="s"/>
      <c r="BB10" t="n">
        <v>6</v>
      </c>
      <c r="BC10" t="n">
        <v>13.273297</v>
      </c>
      <c r="BD10" t="n">
        <v>52.536032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89</v>
      </c>
      <c r="L11" t="s">
        <v>76</v>
      </c>
      <c r="M11" t="s"/>
      <c r="N11" t="s">
        <v>100</v>
      </c>
      <c r="O11" t="s">
        <v>78</v>
      </c>
      <c r="P11" t="s">
        <v>73</v>
      </c>
      <c r="Q11" t="s"/>
      <c r="R11" t="s">
        <v>79</v>
      </c>
      <c r="S11" t="s">
        <v>94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HYPERLINK("https://hotelmonitor-cachepage.eclerx.com/savepage/tk_15444263862802038_sr_2399.html","info")</f>
        <v/>
      </c>
      <c r="AA11" t="n">
        <v>-974871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/>
      <c r="AP11" t="n">
        <v>97</v>
      </c>
      <c r="AQ11" t="s">
        <v>89</v>
      </c>
      <c r="AR11" t="s"/>
      <c r="AS11" t="s"/>
      <c r="AT11" t="s">
        <v>90</v>
      </c>
      <c r="AU11" t="s"/>
      <c r="AV11" t="s"/>
      <c r="AW11" t="s"/>
      <c r="AX11" t="s"/>
      <c r="AY11" t="n">
        <v>974871</v>
      </c>
      <c r="AZ11" t="s">
        <v>91</v>
      </c>
      <c r="BA11" t="s"/>
      <c r="BB11" t="n">
        <v>6</v>
      </c>
      <c r="BC11" t="n">
        <v>13.273297</v>
      </c>
      <c r="BD11" t="n">
        <v>52.536032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90.5</v>
      </c>
      <c r="L12" t="s">
        <v>76</v>
      </c>
      <c r="M12" t="s"/>
      <c r="N12" t="s">
        <v>98</v>
      </c>
      <c r="O12" t="s">
        <v>78</v>
      </c>
      <c r="P12" t="s">
        <v>73</v>
      </c>
      <c r="Q12" t="s"/>
      <c r="R12" t="s">
        <v>79</v>
      </c>
      <c r="S12" t="s">
        <v>101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HYPERLINK("https://hotelmonitor-cachepage.eclerx.com/savepage/tk_15444263862802038_sr_2399.html","info")</f>
        <v/>
      </c>
      <c r="AA12" t="n">
        <v>-974871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/>
      <c r="AP12" t="n">
        <v>97</v>
      </c>
      <c r="AQ12" t="s">
        <v>89</v>
      </c>
      <c r="AR12" t="s"/>
      <c r="AS12" t="s"/>
      <c r="AT12" t="s">
        <v>90</v>
      </c>
      <c r="AU12" t="s"/>
      <c r="AV12" t="s"/>
      <c r="AW12" t="s"/>
      <c r="AX12" t="s"/>
      <c r="AY12" t="n">
        <v>974871</v>
      </c>
      <c r="AZ12" t="s">
        <v>91</v>
      </c>
      <c r="BA12" t="s"/>
      <c r="BB12" t="n">
        <v>6</v>
      </c>
      <c r="BC12" t="n">
        <v>13.273297</v>
      </c>
      <c r="BD12" t="n">
        <v>52.536032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99</v>
      </c>
      <c r="L13" t="s">
        <v>76</v>
      </c>
      <c r="M13" t="s"/>
      <c r="N13" t="s">
        <v>102</v>
      </c>
      <c r="O13" t="s">
        <v>78</v>
      </c>
      <c r="P13" t="s">
        <v>73</v>
      </c>
      <c r="Q13" t="s"/>
      <c r="R13" t="s">
        <v>79</v>
      </c>
      <c r="S13" t="s">
        <v>103</v>
      </c>
      <c r="T13" t="s">
        <v>81</v>
      </c>
      <c r="U13" t="s">
        <v>82</v>
      </c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HYPERLINK("https://hotelmonitor-cachepage.eclerx.com/savepage/tk_15444263862802038_sr_2399.html","info")</f>
        <v/>
      </c>
      <c r="AA13" t="n">
        <v>-974871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/>
      <c r="AP13" t="n">
        <v>97</v>
      </c>
      <c r="AQ13" t="s">
        <v>89</v>
      </c>
      <c r="AR13" t="s"/>
      <c r="AS13" t="s"/>
      <c r="AT13" t="s">
        <v>90</v>
      </c>
      <c r="AU13" t="s"/>
      <c r="AV13" t="s"/>
      <c r="AW13" t="s"/>
      <c r="AX13" t="s"/>
      <c r="AY13" t="n">
        <v>974871</v>
      </c>
      <c r="AZ13" t="s">
        <v>91</v>
      </c>
      <c r="BA13" t="s"/>
      <c r="BB13" t="n">
        <v>6</v>
      </c>
      <c r="BC13" t="n">
        <v>13.273297</v>
      </c>
      <c r="BD13" t="n">
        <v>52.536032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100.5</v>
      </c>
      <c r="L14" t="s">
        <v>76</v>
      </c>
      <c r="M14" t="s"/>
      <c r="N14" t="s">
        <v>104</v>
      </c>
      <c r="O14" t="s">
        <v>78</v>
      </c>
      <c r="P14" t="s">
        <v>73</v>
      </c>
      <c r="Q14" t="s"/>
      <c r="R14" t="s">
        <v>79</v>
      </c>
      <c r="S14" t="s">
        <v>105</v>
      </c>
      <c r="T14" t="s">
        <v>81</v>
      </c>
      <c r="U14" t="s">
        <v>82</v>
      </c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HYPERLINK("https://hotelmonitor-cachepage.eclerx.com/savepage/tk_15444263862802038_sr_2399.html","info")</f>
        <v/>
      </c>
      <c r="AA14" t="n">
        <v>-974871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/>
      <c r="AP14" t="n">
        <v>97</v>
      </c>
      <c r="AQ14" t="s">
        <v>89</v>
      </c>
      <c r="AR14" t="s"/>
      <c r="AS14" t="s"/>
      <c r="AT14" t="s">
        <v>90</v>
      </c>
      <c r="AU14" t="s"/>
      <c r="AV14" t="s"/>
      <c r="AW14" t="s"/>
      <c r="AX14" t="s"/>
      <c r="AY14" t="n">
        <v>974871</v>
      </c>
      <c r="AZ14" t="s">
        <v>91</v>
      </c>
      <c r="BA14" t="s"/>
      <c r="BB14" t="n">
        <v>6</v>
      </c>
      <c r="BC14" t="n">
        <v>13.273297</v>
      </c>
      <c r="BD14" t="n">
        <v>52.536032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100.5</v>
      </c>
      <c r="L15" t="s">
        <v>76</v>
      </c>
      <c r="M15" t="s"/>
      <c r="N15" t="s">
        <v>104</v>
      </c>
      <c r="O15" t="s">
        <v>78</v>
      </c>
      <c r="P15" t="s">
        <v>73</v>
      </c>
      <c r="Q15" t="s"/>
      <c r="R15" t="s">
        <v>79</v>
      </c>
      <c r="S15" t="s">
        <v>105</v>
      </c>
      <c r="T15" t="s">
        <v>81</v>
      </c>
      <c r="U15" t="s">
        <v>82</v>
      </c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HYPERLINK("https://hotelmonitor-cachepage.eclerx.com/savepage/tk_15444263862802038_sr_2399.html","info")</f>
        <v/>
      </c>
      <c r="AA15" t="n">
        <v>-974871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/>
      <c r="AP15" t="n">
        <v>97</v>
      </c>
      <c r="AQ15" t="s">
        <v>89</v>
      </c>
      <c r="AR15" t="s"/>
      <c r="AS15" t="s"/>
      <c r="AT15" t="s">
        <v>90</v>
      </c>
      <c r="AU15" t="s"/>
      <c r="AV15" t="s"/>
      <c r="AW15" t="s"/>
      <c r="AX15" t="s"/>
      <c r="AY15" t="n">
        <v>974871</v>
      </c>
      <c r="AZ15" t="s">
        <v>91</v>
      </c>
      <c r="BA15" t="s"/>
      <c r="BB15" t="n">
        <v>6</v>
      </c>
      <c r="BC15" t="n">
        <v>13.273297</v>
      </c>
      <c r="BD15" t="n">
        <v>52.536032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105.5</v>
      </c>
      <c r="L16" t="s">
        <v>76</v>
      </c>
      <c r="M16" t="s"/>
      <c r="N16" t="s">
        <v>104</v>
      </c>
      <c r="O16" t="s">
        <v>78</v>
      </c>
      <c r="P16" t="s">
        <v>73</v>
      </c>
      <c r="Q16" t="s"/>
      <c r="R16" t="s">
        <v>79</v>
      </c>
      <c r="S16" t="s">
        <v>106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HYPERLINK("https://hotelmonitor-cachepage.eclerx.com/savepage/tk_15444263862802038_sr_2399.html","info")</f>
        <v/>
      </c>
      <c r="AA16" t="n">
        <v>-974871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/>
      <c r="AP16" t="n">
        <v>97</v>
      </c>
      <c r="AQ16" t="s">
        <v>89</v>
      </c>
      <c r="AR16" t="s"/>
      <c r="AS16" t="s"/>
      <c r="AT16" t="s">
        <v>90</v>
      </c>
      <c r="AU16" t="s"/>
      <c r="AV16" t="s"/>
      <c r="AW16" t="s"/>
      <c r="AX16" t="s"/>
      <c r="AY16" t="n">
        <v>974871</v>
      </c>
      <c r="AZ16" t="s">
        <v>91</v>
      </c>
      <c r="BA16" t="s"/>
      <c r="BB16" t="n">
        <v>6</v>
      </c>
      <c r="BC16" t="n">
        <v>13.273297</v>
      </c>
      <c r="BD16" t="n">
        <v>52.536032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107.5</v>
      </c>
      <c r="L17" t="s">
        <v>76</v>
      </c>
      <c r="M17" t="s"/>
      <c r="N17" t="s">
        <v>96</v>
      </c>
      <c r="O17" t="s">
        <v>78</v>
      </c>
      <c r="P17" t="s">
        <v>73</v>
      </c>
      <c r="Q17" t="s"/>
      <c r="R17" t="s">
        <v>79</v>
      </c>
      <c r="S17" t="s">
        <v>107</v>
      </c>
      <c r="T17" t="s">
        <v>81</v>
      </c>
      <c r="U17" t="s">
        <v>82</v>
      </c>
      <c r="V17" t="s">
        <v>83</v>
      </c>
      <c r="W17" t="s">
        <v>108</v>
      </c>
      <c r="X17" t="s"/>
      <c r="Y17" t="s">
        <v>85</v>
      </c>
      <c r="Z17">
        <f>HYPERLINK("https://hotelmonitor-cachepage.eclerx.com/savepage/tk_15444263862802038_sr_2399.html","info")</f>
        <v/>
      </c>
      <c r="AA17" t="n">
        <v>-974871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/>
      <c r="AP17" t="n">
        <v>97</v>
      </c>
      <c r="AQ17" t="s">
        <v>89</v>
      </c>
      <c r="AR17" t="s"/>
      <c r="AS17" t="s"/>
      <c r="AT17" t="s">
        <v>90</v>
      </c>
      <c r="AU17" t="s"/>
      <c r="AV17" t="s"/>
      <c r="AW17" t="s"/>
      <c r="AX17" t="s"/>
      <c r="AY17" t="n">
        <v>974871</v>
      </c>
      <c r="AZ17" t="s">
        <v>91</v>
      </c>
      <c r="BA17" t="s"/>
      <c r="BB17" t="n">
        <v>6</v>
      </c>
      <c r="BC17" t="n">
        <v>13.273297</v>
      </c>
      <c r="BD17" t="n">
        <v>52.536032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107.5</v>
      </c>
      <c r="L18" t="s">
        <v>76</v>
      </c>
      <c r="M18" t="s"/>
      <c r="N18" t="s">
        <v>95</v>
      </c>
      <c r="O18" t="s">
        <v>78</v>
      </c>
      <c r="P18" t="s">
        <v>73</v>
      </c>
      <c r="Q18" t="s"/>
      <c r="R18" t="s">
        <v>79</v>
      </c>
      <c r="S18" t="s">
        <v>107</v>
      </c>
      <c r="T18" t="s">
        <v>81</v>
      </c>
      <c r="U18" t="s">
        <v>82</v>
      </c>
      <c r="V18" t="s">
        <v>83</v>
      </c>
      <c r="W18" t="s">
        <v>108</v>
      </c>
      <c r="X18" t="s"/>
      <c r="Y18" t="s">
        <v>85</v>
      </c>
      <c r="Z18">
        <f>HYPERLINK("https://hotelmonitor-cachepage.eclerx.com/savepage/tk_15444263862802038_sr_2399.html","info")</f>
        <v/>
      </c>
      <c r="AA18" t="n">
        <v>-974871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/>
      <c r="AP18" t="n">
        <v>97</v>
      </c>
      <c r="AQ18" t="s">
        <v>89</v>
      </c>
      <c r="AR18" t="s"/>
      <c r="AS18" t="s"/>
      <c r="AT18" t="s">
        <v>90</v>
      </c>
      <c r="AU18" t="s"/>
      <c r="AV18" t="s"/>
      <c r="AW18" t="s"/>
      <c r="AX18" t="s"/>
      <c r="AY18" t="n">
        <v>974871</v>
      </c>
      <c r="AZ18" t="s">
        <v>91</v>
      </c>
      <c r="BA18" t="s"/>
      <c r="BB18" t="n">
        <v>6</v>
      </c>
      <c r="BC18" t="n">
        <v>13.273297</v>
      </c>
      <c r="BD18" t="n">
        <v>52.536032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112.5</v>
      </c>
      <c r="L19" t="s">
        <v>76</v>
      </c>
      <c r="M19" t="s"/>
      <c r="N19" t="s">
        <v>96</v>
      </c>
      <c r="O19" t="s">
        <v>78</v>
      </c>
      <c r="P19" t="s">
        <v>73</v>
      </c>
      <c r="Q19" t="s"/>
      <c r="R19" t="s">
        <v>79</v>
      </c>
      <c r="S19" t="s">
        <v>109</v>
      </c>
      <c r="T19" t="s">
        <v>81</v>
      </c>
      <c r="U19" t="s">
        <v>82</v>
      </c>
      <c r="V19" t="s">
        <v>83</v>
      </c>
      <c r="W19" t="s">
        <v>108</v>
      </c>
      <c r="X19" t="s"/>
      <c r="Y19" t="s">
        <v>85</v>
      </c>
      <c r="Z19">
        <f>HYPERLINK("https://hotelmonitor-cachepage.eclerx.com/savepage/tk_15444263862802038_sr_2399.html","info")</f>
        <v/>
      </c>
      <c r="AA19" t="n">
        <v>-974871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/>
      <c r="AP19" t="n">
        <v>97</v>
      </c>
      <c r="AQ19" t="s">
        <v>89</v>
      </c>
      <c r="AR19" t="s"/>
      <c r="AS19" t="s"/>
      <c r="AT19" t="s">
        <v>90</v>
      </c>
      <c r="AU19" t="s"/>
      <c r="AV19" t="s"/>
      <c r="AW19" t="s"/>
      <c r="AX19" t="s"/>
      <c r="AY19" t="n">
        <v>974871</v>
      </c>
      <c r="AZ19" t="s">
        <v>91</v>
      </c>
      <c r="BA19" t="s"/>
      <c r="BB19" t="n">
        <v>6</v>
      </c>
      <c r="BC19" t="n">
        <v>13.273297</v>
      </c>
      <c r="BD19" t="n">
        <v>52.536032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112.5</v>
      </c>
      <c r="L20" t="s">
        <v>76</v>
      </c>
      <c r="M20" t="s"/>
      <c r="N20" t="s">
        <v>95</v>
      </c>
      <c r="O20" t="s">
        <v>78</v>
      </c>
      <c r="P20" t="s">
        <v>73</v>
      </c>
      <c r="Q20" t="s"/>
      <c r="R20" t="s">
        <v>79</v>
      </c>
      <c r="S20" t="s">
        <v>109</v>
      </c>
      <c r="T20" t="s">
        <v>81</v>
      </c>
      <c r="U20" t="s">
        <v>82</v>
      </c>
      <c r="V20" t="s">
        <v>83</v>
      </c>
      <c r="W20" t="s">
        <v>108</v>
      </c>
      <c r="X20" t="s"/>
      <c r="Y20" t="s">
        <v>85</v>
      </c>
      <c r="Z20">
        <f>HYPERLINK("https://hotelmonitor-cachepage.eclerx.com/savepage/tk_15444263862802038_sr_2399.html","info")</f>
        <v/>
      </c>
      <c r="AA20" t="n">
        <v>-974871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/>
      <c r="AP20" t="n">
        <v>97</v>
      </c>
      <c r="AQ20" t="s">
        <v>89</v>
      </c>
      <c r="AR20" t="s"/>
      <c r="AS20" t="s"/>
      <c r="AT20" t="s">
        <v>90</v>
      </c>
      <c r="AU20" t="s"/>
      <c r="AV20" t="s"/>
      <c r="AW20" t="s"/>
      <c r="AX20" t="s"/>
      <c r="AY20" t="n">
        <v>974871</v>
      </c>
      <c r="AZ20" t="s">
        <v>91</v>
      </c>
      <c r="BA20" t="s"/>
      <c r="BB20" t="n">
        <v>6</v>
      </c>
      <c r="BC20" t="n">
        <v>13.273297</v>
      </c>
      <c r="BD20" t="n">
        <v>52.536032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114</v>
      </c>
      <c r="L21" t="s">
        <v>76</v>
      </c>
      <c r="M21" t="s"/>
      <c r="N21" t="s">
        <v>110</v>
      </c>
      <c r="O21" t="s">
        <v>78</v>
      </c>
      <c r="P21" t="s">
        <v>73</v>
      </c>
      <c r="Q21" t="s"/>
      <c r="R21" t="s">
        <v>79</v>
      </c>
      <c r="S21" t="s">
        <v>111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HYPERLINK("https://hotelmonitor-cachepage.eclerx.com/savepage/tk_15444263862802038_sr_2399.html","info")</f>
        <v/>
      </c>
      <c r="AA21" t="n">
        <v>-974871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/>
      <c r="AP21" t="n">
        <v>97</v>
      </c>
      <c r="AQ21" t="s">
        <v>89</v>
      </c>
      <c r="AR21" t="s"/>
      <c r="AS21" t="s"/>
      <c r="AT21" t="s">
        <v>90</v>
      </c>
      <c r="AU21" t="s"/>
      <c r="AV21" t="s"/>
      <c r="AW21" t="s"/>
      <c r="AX21" t="s"/>
      <c r="AY21" t="n">
        <v>974871</v>
      </c>
      <c r="AZ21" t="s">
        <v>91</v>
      </c>
      <c r="BA21" t="s"/>
      <c r="BB21" t="n">
        <v>6</v>
      </c>
      <c r="BC21" t="n">
        <v>13.273297</v>
      </c>
      <c r="BD21" t="n">
        <v>52.536032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112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71.84999999999999</v>
      </c>
      <c r="L22" t="s">
        <v>76</v>
      </c>
      <c r="M22" t="s"/>
      <c r="N22" t="s">
        <v>113</v>
      </c>
      <c r="O22" t="s">
        <v>78</v>
      </c>
      <c r="P22" t="s">
        <v>112</v>
      </c>
      <c r="Q22" t="s"/>
      <c r="R22" t="s">
        <v>114</v>
      </c>
      <c r="S22" t="s">
        <v>115</v>
      </c>
      <c r="T22" t="s">
        <v>81</v>
      </c>
      <c r="U22" t="s">
        <v>82</v>
      </c>
      <c r="V22" t="s">
        <v>83</v>
      </c>
      <c r="W22" t="s">
        <v>108</v>
      </c>
      <c r="X22" t="s"/>
      <c r="Y22" t="s">
        <v>85</v>
      </c>
      <c r="Z22">
        <f>HYPERLINK("https://hotelmonitor-cachepage.eclerx.com/savepage/tk_15444266832374945_sr_2399.html","info")</f>
        <v/>
      </c>
      <c r="AA22" t="n">
        <v>-6796526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/>
      <c r="AP22" t="n">
        <v>182</v>
      </c>
      <c r="AQ22" t="s">
        <v>89</v>
      </c>
      <c r="AR22" t="s"/>
      <c r="AS22" t="s"/>
      <c r="AT22" t="s">
        <v>90</v>
      </c>
      <c r="AU22" t="s"/>
      <c r="AV22" t="s"/>
      <c r="AW22" t="s"/>
      <c r="AX22" t="s"/>
      <c r="AY22" t="n">
        <v>6796526</v>
      </c>
      <c r="AZ22" t="s">
        <v>116</v>
      </c>
      <c r="BA22" t="s"/>
      <c r="BB22" t="n">
        <v>17034</v>
      </c>
      <c r="BC22" t="n">
        <v>13.37173</v>
      </c>
      <c r="BD22" t="n">
        <v>52.54191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117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99</v>
      </c>
      <c r="L23" t="s">
        <v>76</v>
      </c>
      <c r="M23" t="s"/>
      <c r="N23" t="s">
        <v>118</v>
      </c>
      <c r="O23" t="s">
        <v>78</v>
      </c>
      <c r="P23" t="s">
        <v>117</v>
      </c>
      <c r="Q23" t="s"/>
      <c r="R23" t="s">
        <v>119</v>
      </c>
      <c r="S23" t="s">
        <v>103</v>
      </c>
      <c r="T23" t="s">
        <v>81</v>
      </c>
      <c r="U23" t="s">
        <v>82</v>
      </c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HYPERLINK("https://hotelmonitor-cachepage.eclerx.com/savepage/tk_15444266604356549_sr_2399.html","info")</f>
        <v/>
      </c>
      <c r="AA23" t="n">
        <v>-6796538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/>
      <c r="AP23" t="n">
        <v>175</v>
      </c>
      <c r="AQ23" t="s">
        <v>89</v>
      </c>
      <c r="AR23" t="s"/>
      <c r="AS23" t="s"/>
      <c r="AT23" t="s">
        <v>90</v>
      </c>
      <c r="AU23" t="s"/>
      <c r="AV23" t="s"/>
      <c r="AW23" t="s"/>
      <c r="AX23" t="s"/>
      <c r="AY23" t="n">
        <v>6796538</v>
      </c>
      <c r="AZ23" t="s">
        <v>120</v>
      </c>
      <c r="BA23" t="s"/>
      <c r="BB23" t="n">
        <v>41414</v>
      </c>
      <c r="BC23" t="n">
        <v>13.316653</v>
      </c>
      <c r="BD23" t="n">
        <v>52.498563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117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107</v>
      </c>
      <c r="L24" t="s">
        <v>76</v>
      </c>
      <c r="M24" t="s"/>
      <c r="N24" t="s">
        <v>121</v>
      </c>
      <c r="O24" t="s">
        <v>78</v>
      </c>
      <c r="P24" t="s">
        <v>117</v>
      </c>
      <c r="Q24" t="s"/>
      <c r="R24" t="s">
        <v>119</v>
      </c>
      <c r="S24" t="s">
        <v>122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HYPERLINK("https://hotelmonitor-cachepage.eclerx.com/savepage/tk_15444266604356549_sr_2399.html","info")</f>
        <v/>
      </c>
      <c r="AA24" t="n">
        <v>-6796538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/>
      <c r="AP24" t="n">
        <v>175</v>
      </c>
      <c r="AQ24" t="s">
        <v>89</v>
      </c>
      <c r="AR24" t="s"/>
      <c r="AS24" t="s"/>
      <c r="AT24" t="s">
        <v>90</v>
      </c>
      <c r="AU24" t="s"/>
      <c r="AV24" t="s"/>
      <c r="AW24" t="s"/>
      <c r="AX24" t="s"/>
      <c r="AY24" t="n">
        <v>6796538</v>
      </c>
      <c r="AZ24" t="s">
        <v>120</v>
      </c>
      <c r="BA24" t="s"/>
      <c r="BB24" t="n">
        <v>41414</v>
      </c>
      <c r="BC24" t="n">
        <v>13.316653</v>
      </c>
      <c r="BD24" t="n">
        <v>52.498563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117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119</v>
      </c>
      <c r="L25" t="s">
        <v>76</v>
      </c>
      <c r="M25" t="s"/>
      <c r="N25" t="s">
        <v>123</v>
      </c>
      <c r="O25" t="s">
        <v>78</v>
      </c>
      <c r="P25" t="s">
        <v>117</v>
      </c>
      <c r="Q25" t="s"/>
      <c r="R25" t="s">
        <v>119</v>
      </c>
      <c r="S25" t="s">
        <v>124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HYPERLINK("https://hotelmonitor-cachepage.eclerx.com/savepage/tk_15444266604356549_sr_2399.html","info")</f>
        <v/>
      </c>
      <c r="AA25" t="n">
        <v>-6796538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/>
      <c r="AP25" t="n">
        <v>175</v>
      </c>
      <c r="AQ25" t="s">
        <v>89</v>
      </c>
      <c r="AR25" t="s"/>
      <c r="AS25" t="s"/>
      <c r="AT25" t="s">
        <v>90</v>
      </c>
      <c r="AU25" t="s"/>
      <c r="AV25" t="s"/>
      <c r="AW25" t="s"/>
      <c r="AX25" t="s"/>
      <c r="AY25" t="n">
        <v>6796538</v>
      </c>
      <c r="AZ25" t="s">
        <v>120</v>
      </c>
      <c r="BA25" t="s"/>
      <c r="BB25" t="n">
        <v>41414</v>
      </c>
      <c r="BC25" t="n">
        <v>13.316653</v>
      </c>
      <c r="BD25" t="n">
        <v>52.498563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117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127</v>
      </c>
      <c r="L26" t="s">
        <v>76</v>
      </c>
      <c r="M26" t="s"/>
      <c r="N26" t="s">
        <v>123</v>
      </c>
      <c r="O26" t="s">
        <v>78</v>
      </c>
      <c r="P26" t="s">
        <v>117</v>
      </c>
      <c r="Q26" t="s"/>
      <c r="R26" t="s">
        <v>119</v>
      </c>
      <c r="S26" t="s">
        <v>125</v>
      </c>
      <c r="T26" t="s">
        <v>81</v>
      </c>
      <c r="U26" t="s">
        <v>82</v>
      </c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HYPERLINK("https://hotelmonitor-cachepage.eclerx.com/savepage/tk_15444266604356549_sr_2399.html","info")</f>
        <v/>
      </c>
      <c r="AA26" t="n">
        <v>-6796538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/>
      <c r="AP26" t="n">
        <v>175</v>
      </c>
      <c r="AQ26" t="s">
        <v>89</v>
      </c>
      <c r="AR26" t="s"/>
      <c r="AS26" t="s"/>
      <c r="AT26" t="s">
        <v>90</v>
      </c>
      <c r="AU26" t="s"/>
      <c r="AV26" t="s"/>
      <c r="AW26" t="s"/>
      <c r="AX26" t="s"/>
      <c r="AY26" t="n">
        <v>6796538</v>
      </c>
      <c r="AZ26" t="s">
        <v>120</v>
      </c>
      <c r="BA26" t="s"/>
      <c r="BB26" t="n">
        <v>41414</v>
      </c>
      <c r="BC26" t="n">
        <v>13.316653</v>
      </c>
      <c r="BD26" t="n">
        <v>52.498563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126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72</v>
      </c>
      <c r="L27" t="s">
        <v>76</v>
      </c>
      <c r="M27" t="s"/>
      <c r="N27" t="s">
        <v>113</v>
      </c>
      <c r="O27" t="s">
        <v>78</v>
      </c>
      <c r="P27" t="s">
        <v>126</v>
      </c>
      <c r="Q27" t="s"/>
      <c r="R27" t="s">
        <v>119</v>
      </c>
      <c r="S27" t="s">
        <v>127</v>
      </c>
      <c r="T27" t="s">
        <v>81</v>
      </c>
      <c r="U27" t="s">
        <v>82</v>
      </c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HYPERLINK("https://hotelmonitor-cachepage.eclerx.com/savepage/tk_15444261394614763_sr_2399.html","info")</f>
        <v/>
      </c>
      <c r="AA27" t="n">
        <v>-2071501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/>
      <c r="AP27" t="n">
        <v>21</v>
      </c>
      <c r="AQ27" t="s">
        <v>89</v>
      </c>
      <c r="AR27" t="s"/>
      <c r="AS27" t="s"/>
      <c r="AT27" t="s">
        <v>90</v>
      </c>
      <c r="AU27" t="s"/>
      <c r="AV27" t="s"/>
      <c r="AW27" t="s"/>
      <c r="AX27" t="s"/>
      <c r="AY27" t="n">
        <v>2071501</v>
      </c>
      <c r="AZ27" t="s">
        <v>128</v>
      </c>
      <c r="BA27" t="s"/>
      <c r="BB27" t="n">
        <v>64007</v>
      </c>
      <c r="BC27" t="n">
        <v>13.44132</v>
      </c>
      <c r="BD27" t="n">
        <v>52.61431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126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87</v>
      </c>
      <c r="L28" t="s">
        <v>76</v>
      </c>
      <c r="M28" t="s"/>
      <c r="N28" t="s">
        <v>129</v>
      </c>
      <c r="O28" t="s">
        <v>78</v>
      </c>
      <c r="P28" t="s">
        <v>126</v>
      </c>
      <c r="Q28" t="s"/>
      <c r="R28" t="s">
        <v>119</v>
      </c>
      <c r="S28" t="s">
        <v>130</v>
      </c>
      <c r="T28" t="s">
        <v>81</v>
      </c>
      <c r="U28" t="s">
        <v>82</v>
      </c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HYPERLINK("https://hotelmonitor-cachepage.eclerx.com/savepage/tk_15444261394614763_sr_2399.html","info")</f>
        <v/>
      </c>
      <c r="AA28" t="n">
        <v>-2071501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/>
      <c r="AP28" t="n">
        <v>21</v>
      </c>
      <c r="AQ28" t="s">
        <v>89</v>
      </c>
      <c r="AR28" t="s"/>
      <c r="AS28" t="s"/>
      <c r="AT28" t="s">
        <v>90</v>
      </c>
      <c r="AU28" t="s"/>
      <c r="AV28" t="s"/>
      <c r="AW28" t="s"/>
      <c r="AX28" t="s"/>
      <c r="AY28" t="n">
        <v>2071501</v>
      </c>
      <c r="AZ28" t="s">
        <v>128</v>
      </c>
      <c r="BA28" t="s"/>
      <c r="BB28" t="n">
        <v>64007</v>
      </c>
      <c r="BC28" t="n">
        <v>13.44132</v>
      </c>
      <c r="BD28" t="n">
        <v>52.61431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126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87</v>
      </c>
      <c r="L29" t="s">
        <v>76</v>
      </c>
      <c r="M29" t="s"/>
      <c r="N29" t="s">
        <v>131</v>
      </c>
      <c r="O29" t="s">
        <v>78</v>
      </c>
      <c r="P29" t="s">
        <v>126</v>
      </c>
      <c r="Q29" t="s"/>
      <c r="R29" t="s">
        <v>119</v>
      </c>
      <c r="S29" t="s">
        <v>130</v>
      </c>
      <c r="T29" t="s">
        <v>81</v>
      </c>
      <c r="U29" t="s">
        <v>82</v>
      </c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HYPERLINK("https://hotelmonitor-cachepage.eclerx.com/savepage/tk_15444261394614763_sr_2399.html","info")</f>
        <v/>
      </c>
      <c r="AA29" t="n">
        <v>-2071501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/>
      <c r="AP29" t="n">
        <v>21</v>
      </c>
      <c r="AQ29" t="s">
        <v>89</v>
      </c>
      <c r="AR29" t="s"/>
      <c r="AS29" t="s"/>
      <c r="AT29" t="s">
        <v>90</v>
      </c>
      <c r="AU29" t="s"/>
      <c r="AV29" t="s"/>
      <c r="AW29" t="s"/>
      <c r="AX29" t="s"/>
      <c r="AY29" t="n">
        <v>2071501</v>
      </c>
      <c r="AZ29" t="s">
        <v>128</v>
      </c>
      <c r="BA29" t="s"/>
      <c r="BB29" t="n">
        <v>64007</v>
      </c>
      <c r="BC29" t="n">
        <v>13.44132</v>
      </c>
      <c r="BD29" t="n">
        <v>52.61431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132</v>
      </c>
      <c r="F30" t="n">
        <v>1035598</v>
      </c>
      <c r="G30" t="s">
        <v>74</v>
      </c>
      <c r="H30" t="s">
        <v>75</v>
      </c>
      <c r="I30" t="s"/>
      <c r="J30" t="s">
        <v>74</v>
      </c>
      <c r="K30" t="n">
        <v>70.14</v>
      </c>
      <c r="L30" t="s">
        <v>76</v>
      </c>
      <c r="M30" t="s"/>
      <c r="N30" t="s">
        <v>133</v>
      </c>
      <c r="O30" t="s">
        <v>78</v>
      </c>
      <c r="P30" t="s">
        <v>134</v>
      </c>
      <c r="Q30" t="s"/>
      <c r="R30" t="s">
        <v>79</v>
      </c>
      <c r="S30" t="s">
        <v>135</v>
      </c>
      <c r="T30" t="s">
        <v>81</v>
      </c>
      <c r="U30" t="s">
        <v>82</v>
      </c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HYPERLINK("https://hotelmonitor-cachepage.eclerx.com/savepage/tk_15444266801738381_sr_2399.html","info")</f>
        <v/>
      </c>
      <c r="AA30" t="n">
        <v>172544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/>
      <c r="AP30" t="n">
        <v>181</v>
      </c>
      <c r="AQ30" t="s">
        <v>89</v>
      </c>
      <c r="AR30" t="s"/>
      <c r="AS30" t="s"/>
      <c r="AT30" t="s">
        <v>90</v>
      </c>
      <c r="AU30" t="s"/>
      <c r="AV30" t="s"/>
      <c r="AW30" t="s"/>
      <c r="AX30" t="s"/>
      <c r="AY30" t="n">
        <v>2071540</v>
      </c>
      <c r="AZ30" t="s">
        <v>136</v>
      </c>
      <c r="BA30" t="s"/>
      <c r="BB30" t="n">
        <v>549129</v>
      </c>
      <c r="BC30" t="n">
        <v>13.383523</v>
      </c>
      <c r="BD30" t="n">
        <v>52.501332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132</v>
      </c>
      <c r="F31" t="n">
        <v>1035598</v>
      </c>
      <c r="G31" t="s">
        <v>74</v>
      </c>
      <c r="H31" t="s">
        <v>75</v>
      </c>
      <c r="I31" t="s"/>
      <c r="J31" t="s">
        <v>74</v>
      </c>
      <c r="K31" t="n">
        <v>87.68000000000001</v>
      </c>
      <c r="L31" t="s">
        <v>76</v>
      </c>
      <c r="M31" t="s"/>
      <c r="N31" t="s">
        <v>137</v>
      </c>
      <c r="O31" t="s">
        <v>78</v>
      </c>
      <c r="P31" t="s">
        <v>134</v>
      </c>
      <c r="Q31" t="s"/>
      <c r="R31" t="s">
        <v>79</v>
      </c>
      <c r="S31" t="s">
        <v>138</v>
      </c>
      <c r="T31" t="s">
        <v>81</v>
      </c>
      <c r="U31" t="s">
        <v>82</v>
      </c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HYPERLINK("https://hotelmonitor-cachepage.eclerx.com/savepage/tk_15444266801738381_sr_2399.html","info")</f>
        <v/>
      </c>
      <c r="AA31" t="n">
        <v>172544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/>
      <c r="AP31" t="n">
        <v>181</v>
      </c>
      <c r="AQ31" t="s">
        <v>89</v>
      </c>
      <c r="AR31" t="s"/>
      <c r="AS31" t="s"/>
      <c r="AT31" t="s">
        <v>90</v>
      </c>
      <c r="AU31" t="s"/>
      <c r="AV31" t="s"/>
      <c r="AW31" t="s"/>
      <c r="AX31" t="s"/>
      <c r="AY31" t="n">
        <v>2071540</v>
      </c>
      <c r="AZ31" t="s">
        <v>136</v>
      </c>
      <c r="BA31" t="s"/>
      <c r="BB31" t="n">
        <v>549129</v>
      </c>
      <c r="BC31" t="n">
        <v>13.383523</v>
      </c>
      <c r="BD31" t="n">
        <v>52.501332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132</v>
      </c>
      <c r="F32" t="n">
        <v>1035598</v>
      </c>
      <c r="G32" t="s">
        <v>74</v>
      </c>
      <c r="H32" t="s">
        <v>75</v>
      </c>
      <c r="I32" t="s"/>
      <c r="J32" t="s">
        <v>74</v>
      </c>
      <c r="K32" t="n">
        <v>70.14</v>
      </c>
      <c r="L32" t="s">
        <v>76</v>
      </c>
      <c r="M32" t="s"/>
      <c r="N32" t="s">
        <v>139</v>
      </c>
      <c r="O32" t="s">
        <v>78</v>
      </c>
      <c r="P32" t="s">
        <v>134</v>
      </c>
      <c r="Q32" t="s"/>
      <c r="R32" t="s">
        <v>79</v>
      </c>
      <c r="S32" t="s">
        <v>135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HYPERLINK("https://hotelmonitor-cachepage.eclerx.com/savepage/tk_15444266801738381_sr_2399.html","info")</f>
        <v/>
      </c>
      <c r="AA32" t="n">
        <v>172544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/>
      <c r="AP32" t="n">
        <v>181</v>
      </c>
      <c r="AQ32" t="s">
        <v>89</v>
      </c>
      <c r="AR32" t="s"/>
      <c r="AS32" t="s"/>
      <c r="AT32" t="s">
        <v>90</v>
      </c>
      <c r="AU32" t="s"/>
      <c r="AV32" t="s"/>
      <c r="AW32" t="s"/>
      <c r="AX32" t="s"/>
      <c r="AY32" t="n">
        <v>2071540</v>
      </c>
      <c r="AZ32" t="s">
        <v>136</v>
      </c>
      <c r="BA32" t="s"/>
      <c r="BB32" t="n">
        <v>549129</v>
      </c>
      <c r="BC32" t="n">
        <v>13.383523</v>
      </c>
      <c r="BD32" t="n">
        <v>52.501332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132</v>
      </c>
      <c r="F33" t="n">
        <v>1035598</v>
      </c>
      <c r="G33" t="s">
        <v>74</v>
      </c>
      <c r="H33" t="s">
        <v>75</v>
      </c>
      <c r="I33" t="s"/>
      <c r="J33" t="s">
        <v>74</v>
      </c>
      <c r="K33" t="n">
        <v>86.94</v>
      </c>
      <c r="L33" t="s">
        <v>76</v>
      </c>
      <c r="M33" t="s"/>
      <c r="N33" t="s">
        <v>140</v>
      </c>
      <c r="O33" t="s">
        <v>78</v>
      </c>
      <c r="P33" t="s">
        <v>134</v>
      </c>
      <c r="Q33" t="s"/>
      <c r="R33" t="s">
        <v>79</v>
      </c>
      <c r="S33" t="s">
        <v>141</v>
      </c>
      <c r="T33" t="s">
        <v>81</v>
      </c>
      <c r="U33" t="s">
        <v>82</v>
      </c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HYPERLINK("https://hotelmonitor-cachepage.eclerx.com/savepage/tk_15444266801738381_sr_2399.html","info")</f>
        <v/>
      </c>
      <c r="AA33" t="n">
        <v>172544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/>
      <c r="AP33" t="n">
        <v>181</v>
      </c>
      <c r="AQ33" t="s">
        <v>89</v>
      </c>
      <c r="AR33" t="s"/>
      <c r="AS33" t="s"/>
      <c r="AT33" t="s">
        <v>90</v>
      </c>
      <c r="AU33" t="s"/>
      <c r="AV33" t="s"/>
      <c r="AW33" t="s"/>
      <c r="AX33" t="s"/>
      <c r="AY33" t="n">
        <v>2071540</v>
      </c>
      <c r="AZ33" t="s">
        <v>136</v>
      </c>
      <c r="BA33" t="s"/>
      <c r="BB33" t="n">
        <v>549129</v>
      </c>
      <c r="BC33" t="n">
        <v>13.383523</v>
      </c>
      <c r="BD33" t="n">
        <v>52.501332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132</v>
      </c>
      <c r="F34" t="n">
        <v>1035598</v>
      </c>
      <c r="G34" t="s">
        <v>74</v>
      </c>
      <c r="H34" t="s">
        <v>75</v>
      </c>
      <c r="I34" t="s"/>
      <c r="J34" t="s">
        <v>74</v>
      </c>
      <c r="K34" t="n">
        <v>87.68000000000001</v>
      </c>
      <c r="L34" t="s">
        <v>76</v>
      </c>
      <c r="M34" t="s"/>
      <c r="N34" t="s">
        <v>139</v>
      </c>
      <c r="O34" t="s">
        <v>78</v>
      </c>
      <c r="P34" t="s">
        <v>134</v>
      </c>
      <c r="Q34" t="s"/>
      <c r="R34" t="s">
        <v>79</v>
      </c>
      <c r="S34" t="s">
        <v>138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HYPERLINK("https://hotelmonitor-cachepage.eclerx.com/savepage/tk_15444266801738381_sr_2399.html","info")</f>
        <v/>
      </c>
      <c r="AA34" t="n">
        <v>172544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/>
      <c r="AP34" t="n">
        <v>181</v>
      </c>
      <c r="AQ34" t="s">
        <v>89</v>
      </c>
      <c r="AR34" t="s"/>
      <c r="AS34" t="s"/>
      <c r="AT34" t="s">
        <v>90</v>
      </c>
      <c r="AU34" t="s"/>
      <c r="AV34" t="s"/>
      <c r="AW34" t="s"/>
      <c r="AX34" t="s"/>
      <c r="AY34" t="n">
        <v>2071540</v>
      </c>
      <c r="AZ34" t="s">
        <v>136</v>
      </c>
      <c r="BA34" t="s"/>
      <c r="BB34" t="n">
        <v>549129</v>
      </c>
      <c r="BC34" t="n">
        <v>13.383523</v>
      </c>
      <c r="BD34" t="n">
        <v>52.501332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132</v>
      </c>
      <c r="F35" t="n">
        <v>1035598</v>
      </c>
      <c r="G35" t="s">
        <v>74</v>
      </c>
      <c r="H35" t="s">
        <v>75</v>
      </c>
      <c r="I35" t="s"/>
      <c r="J35" t="s">
        <v>74</v>
      </c>
      <c r="K35" t="n">
        <v>95.34</v>
      </c>
      <c r="L35" t="s">
        <v>76</v>
      </c>
      <c r="M35" t="s"/>
      <c r="N35" t="s">
        <v>142</v>
      </c>
      <c r="O35" t="s">
        <v>78</v>
      </c>
      <c r="P35" t="s">
        <v>134</v>
      </c>
      <c r="Q35" t="s"/>
      <c r="R35" t="s">
        <v>79</v>
      </c>
      <c r="S35" t="s">
        <v>143</v>
      </c>
      <c r="T35" t="s">
        <v>81</v>
      </c>
      <c r="U35" t="s">
        <v>82</v>
      </c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HYPERLINK("https://hotelmonitor-cachepage.eclerx.com/savepage/tk_15444266801738381_sr_2399.html","info")</f>
        <v/>
      </c>
      <c r="AA35" t="n">
        <v>172544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/>
      <c r="AP35" t="n">
        <v>181</v>
      </c>
      <c r="AQ35" t="s">
        <v>89</v>
      </c>
      <c r="AR35" t="s"/>
      <c r="AS35" t="s"/>
      <c r="AT35" t="s">
        <v>90</v>
      </c>
      <c r="AU35" t="s"/>
      <c r="AV35" t="s"/>
      <c r="AW35" t="s"/>
      <c r="AX35" t="s"/>
      <c r="AY35" t="n">
        <v>2071540</v>
      </c>
      <c r="AZ35" t="s">
        <v>136</v>
      </c>
      <c r="BA35" t="s"/>
      <c r="BB35" t="n">
        <v>549129</v>
      </c>
      <c r="BC35" t="n">
        <v>13.383523</v>
      </c>
      <c r="BD35" t="n">
        <v>52.501332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132</v>
      </c>
      <c r="F36" t="n">
        <v>1035598</v>
      </c>
      <c r="G36" t="s">
        <v>74</v>
      </c>
      <c r="H36" t="s">
        <v>75</v>
      </c>
      <c r="I36" t="s"/>
      <c r="J36" t="s">
        <v>74</v>
      </c>
      <c r="K36" t="n">
        <v>96.39</v>
      </c>
      <c r="L36" t="s">
        <v>76</v>
      </c>
      <c r="M36" t="s"/>
      <c r="N36" t="s">
        <v>137</v>
      </c>
      <c r="O36" t="s">
        <v>78</v>
      </c>
      <c r="P36" t="s">
        <v>134</v>
      </c>
      <c r="Q36" t="s"/>
      <c r="R36" t="s">
        <v>79</v>
      </c>
      <c r="S36" t="s">
        <v>144</v>
      </c>
      <c r="T36" t="s">
        <v>81</v>
      </c>
      <c r="U36" t="s">
        <v>82</v>
      </c>
      <c r="V36" t="s">
        <v>83</v>
      </c>
      <c r="W36" t="s">
        <v>108</v>
      </c>
      <c r="X36" t="s"/>
      <c r="Y36" t="s">
        <v>85</v>
      </c>
      <c r="Z36">
        <f>HYPERLINK("https://hotelmonitor-cachepage.eclerx.com/savepage/tk_15444266801738381_sr_2399.html","info")</f>
        <v/>
      </c>
      <c r="AA36" t="n">
        <v>172544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/>
      <c r="AP36" t="n">
        <v>181</v>
      </c>
      <c r="AQ36" t="s">
        <v>89</v>
      </c>
      <c r="AR36" t="s"/>
      <c r="AS36" t="s"/>
      <c r="AT36" t="s">
        <v>90</v>
      </c>
      <c r="AU36" t="s"/>
      <c r="AV36" t="s"/>
      <c r="AW36" t="s"/>
      <c r="AX36" t="s"/>
      <c r="AY36" t="n">
        <v>2071540</v>
      </c>
      <c r="AZ36" t="s">
        <v>136</v>
      </c>
      <c r="BA36" t="s"/>
      <c r="BB36" t="n">
        <v>549129</v>
      </c>
      <c r="BC36" t="n">
        <v>13.383523</v>
      </c>
      <c r="BD36" t="n">
        <v>52.501332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132</v>
      </c>
      <c r="F37" t="n">
        <v>1035598</v>
      </c>
      <c r="G37" t="s">
        <v>74</v>
      </c>
      <c r="H37" t="s">
        <v>75</v>
      </c>
      <c r="I37" t="s"/>
      <c r="J37" t="s">
        <v>74</v>
      </c>
      <c r="K37" t="n">
        <v>96.39</v>
      </c>
      <c r="L37" t="s">
        <v>76</v>
      </c>
      <c r="M37" t="s"/>
      <c r="N37" t="s">
        <v>139</v>
      </c>
      <c r="O37" t="s">
        <v>78</v>
      </c>
      <c r="P37" t="s">
        <v>134</v>
      </c>
      <c r="Q37" t="s"/>
      <c r="R37" t="s">
        <v>79</v>
      </c>
      <c r="S37" t="s">
        <v>144</v>
      </c>
      <c r="T37" t="s">
        <v>81</v>
      </c>
      <c r="U37" t="s">
        <v>82</v>
      </c>
      <c r="V37" t="s">
        <v>83</v>
      </c>
      <c r="W37" t="s">
        <v>108</v>
      </c>
      <c r="X37" t="s"/>
      <c r="Y37" t="s">
        <v>85</v>
      </c>
      <c r="Z37">
        <f>HYPERLINK("https://hotelmonitor-cachepage.eclerx.com/savepage/tk_15444266801738381_sr_2399.html","info")</f>
        <v/>
      </c>
      <c r="AA37" t="n">
        <v>172544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/>
      <c r="AP37" t="n">
        <v>181</v>
      </c>
      <c r="AQ37" t="s">
        <v>89</v>
      </c>
      <c r="AR37" t="s"/>
      <c r="AS37" t="s"/>
      <c r="AT37" t="s">
        <v>90</v>
      </c>
      <c r="AU37" t="s"/>
      <c r="AV37" t="s"/>
      <c r="AW37" t="s"/>
      <c r="AX37" t="s"/>
      <c r="AY37" t="n">
        <v>2071540</v>
      </c>
      <c r="AZ37" t="s">
        <v>136</v>
      </c>
      <c r="BA37" t="s"/>
      <c r="BB37" t="n">
        <v>549129</v>
      </c>
      <c r="BC37" t="n">
        <v>13.383523</v>
      </c>
      <c r="BD37" t="n">
        <v>52.501332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132</v>
      </c>
      <c r="F38" t="n">
        <v>1035598</v>
      </c>
      <c r="G38" t="s">
        <v>74</v>
      </c>
      <c r="H38" t="s">
        <v>75</v>
      </c>
      <c r="I38" t="s"/>
      <c r="J38" t="s">
        <v>74</v>
      </c>
      <c r="K38" t="n">
        <v>108.68</v>
      </c>
      <c r="L38" t="s">
        <v>76</v>
      </c>
      <c r="M38" t="s"/>
      <c r="N38" t="s">
        <v>140</v>
      </c>
      <c r="O38" t="s">
        <v>78</v>
      </c>
      <c r="P38" t="s">
        <v>134</v>
      </c>
      <c r="Q38" t="s"/>
      <c r="R38" t="s">
        <v>79</v>
      </c>
      <c r="S38" t="s">
        <v>145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HYPERLINK("https://hotelmonitor-cachepage.eclerx.com/savepage/tk_15444266801738381_sr_2399.html","info")</f>
        <v/>
      </c>
      <c r="AA38" t="n">
        <v>172544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/>
      <c r="AP38" t="n">
        <v>181</v>
      </c>
      <c r="AQ38" t="s">
        <v>89</v>
      </c>
      <c r="AR38" t="s"/>
      <c r="AS38" t="s"/>
      <c r="AT38" t="s">
        <v>90</v>
      </c>
      <c r="AU38" t="s"/>
      <c r="AV38" t="s"/>
      <c r="AW38" t="s"/>
      <c r="AX38" t="s"/>
      <c r="AY38" t="n">
        <v>2071540</v>
      </c>
      <c r="AZ38" t="s">
        <v>136</v>
      </c>
      <c r="BA38" t="s"/>
      <c r="BB38" t="n">
        <v>549129</v>
      </c>
      <c r="BC38" t="n">
        <v>13.383523</v>
      </c>
      <c r="BD38" t="n">
        <v>52.501332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132</v>
      </c>
      <c r="F39" t="n">
        <v>1035598</v>
      </c>
      <c r="G39" t="s">
        <v>74</v>
      </c>
      <c r="H39" t="s">
        <v>75</v>
      </c>
      <c r="I39" t="s"/>
      <c r="J39" t="s">
        <v>74</v>
      </c>
      <c r="K39" t="n">
        <v>112.14</v>
      </c>
      <c r="L39" t="s">
        <v>76</v>
      </c>
      <c r="M39" t="s"/>
      <c r="N39" t="s">
        <v>146</v>
      </c>
      <c r="O39" t="s">
        <v>78</v>
      </c>
      <c r="P39" t="s">
        <v>134</v>
      </c>
      <c r="Q39" t="s"/>
      <c r="R39" t="s">
        <v>79</v>
      </c>
      <c r="S39" t="s">
        <v>147</v>
      </c>
      <c r="T39" t="s">
        <v>81</v>
      </c>
      <c r="U39" t="s">
        <v>82</v>
      </c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HYPERLINK("https://hotelmonitor-cachepage.eclerx.com/savepage/tk_15444266801738381_sr_2399.html","info")</f>
        <v/>
      </c>
      <c r="AA39" t="n">
        <v>172544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/>
      <c r="AP39" t="n">
        <v>181</v>
      </c>
      <c r="AQ39" t="s">
        <v>89</v>
      </c>
      <c r="AR39" t="s"/>
      <c r="AS39" t="s"/>
      <c r="AT39" t="s">
        <v>90</v>
      </c>
      <c r="AU39" t="s"/>
      <c r="AV39" t="s"/>
      <c r="AW39" t="s"/>
      <c r="AX39" t="s"/>
      <c r="AY39" t="n">
        <v>2071540</v>
      </c>
      <c r="AZ39" t="s">
        <v>136</v>
      </c>
      <c r="BA39" t="s"/>
      <c r="BB39" t="n">
        <v>549129</v>
      </c>
      <c r="BC39" t="n">
        <v>13.383523</v>
      </c>
      <c r="BD39" t="n">
        <v>52.501332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132</v>
      </c>
      <c r="F40" t="n">
        <v>1035598</v>
      </c>
      <c r="G40" t="s">
        <v>74</v>
      </c>
      <c r="H40" t="s">
        <v>75</v>
      </c>
      <c r="I40" t="s"/>
      <c r="J40" t="s">
        <v>74</v>
      </c>
      <c r="K40" t="n">
        <v>113.19</v>
      </c>
      <c r="L40" t="s">
        <v>76</v>
      </c>
      <c r="M40" t="s"/>
      <c r="N40" t="s">
        <v>140</v>
      </c>
      <c r="O40" t="s">
        <v>78</v>
      </c>
      <c r="P40" t="s">
        <v>134</v>
      </c>
      <c r="Q40" t="s"/>
      <c r="R40" t="s">
        <v>79</v>
      </c>
      <c r="S40" t="s">
        <v>148</v>
      </c>
      <c r="T40" t="s">
        <v>81</v>
      </c>
      <c r="U40" t="s">
        <v>82</v>
      </c>
      <c r="V40" t="s">
        <v>83</v>
      </c>
      <c r="W40" t="s">
        <v>108</v>
      </c>
      <c r="X40" t="s"/>
      <c r="Y40" t="s">
        <v>85</v>
      </c>
      <c r="Z40">
        <f>HYPERLINK("https://hotelmonitor-cachepage.eclerx.com/savepage/tk_15444266801738381_sr_2399.html","info")</f>
        <v/>
      </c>
      <c r="AA40" t="n">
        <v>172544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/>
      <c r="AP40" t="n">
        <v>181</v>
      </c>
      <c r="AQ40" t="s">
        <v>89</v>
      </c>
      <c r="AR40" t="s"/>
      <c r="AS40" t="s"/>
      <c r="AT40" t="s">
        <v>90</v>
      </c>
      <c r="AU40" t="s"/>
      <c r="AV40" t="s"/>
      <c r="AW40" t="s"/>
      <c r="AX40" t="s"/>
      <c r="AY40" t="n">
        <v>2071540</v>
      </c>
      <c r="AZ40" t="s">
        <v>136</v>
      </c>
      <c r="BA40" t="s"/>
      <c r="BB40" t="n">
        <v>549129</v>
      </c>
      <c r="BC40" t="n">
        <v>13.383523</v>
      </c>
      <c r="BD40" t="n">
        <v>52.501332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132</v>
      </c>
      <c r="F41" t="n">
        <v>1035598</v>
      </c>
      <c r="G41" t="s">
        <v>74</v>
      </c>
      <c r="H41" t="s">
        <v>75</v>
      </c>
      <c r="I41" t="s"/>
      <c r="J41" t="s">
        <v>74</v>
      </c>
      <c r="K41" t="n">
        <v>113.93</v>
      </c>
      <c r="L41" t="s">
        <v>76</v>
      </c>
      <c r="M41" t="s"/>
      <c r="N41" t="s">
        <v>137</v>
      </c>
      <c r="O41" t="s">
        <v>78</v>
      </c>
      <c r="P41" t="s">
        <v>134</v>
      </c>
      <c r="Q41" t="s"/>
      <c r="R41" t="s">
        <v>79</v>
      </c>
      <c r="S41" t="s">
        <v>149</v>
      </c>
      <c r="T41" t="s">
        <v>81</v>
      </c>
      <c r="U41" t="s">
        <v>82</v>
      </c>
      <c r="V41" t="s">
        <v>83</v>
      </c>
      <c r="W41" t="s">
        <v>108</v>
      </c>
      <c r="X41" t="s"/>
      <c r="Y41" t="s">
        <v>85</v>
      </c>
      <c r="Z41">
        <f>HYPERLINK("https://hotelmonitor-cachepage.eclerx.com/savepage/tk_15444266801738381_sr_2399.html","info")</f>
        <v/>
      </c>
      <c r="AA41" t="n">
        <v>172544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/>
      <c r="AP41" t="n">
        <v>181</v>
      </c>
      <c r="AQ41" t="s">
        <v>89</v>
      </c>
      <c r="AR41" t="s"/>
      <c r="AS41" t="s"/>
      <c r="AT41" t="s">
        <v>90</v>
      </c>
      <c r="AU41" t="s"/>
      <c r="AV41" t="s"/>
      <c r="AW41" t="s"/>
      <c r="AX41" t="s"/>
      <c r="AY41" t="n">
        <v>2071540</v>
      </c>
      <c r="AZ41" t="s">
        <v>136</v>
      </c>
      <c r="BA41" t="s"/>
      <c r="BB41" t="n">
        <v>549129</v>
      </c>
      <c r="BC41" t="n">
        <v>13.383523</v>
      </c>
      <c r="BD41" t="n">
        <v>52.501332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132</v>
      </c>
      <c r="F42" t="n">
        <v>1035598</v>
      </c>
      <c r="G42" t="s">
        <v>74</v>
      </c>
      <c r="H42" t="s">
        <v>75</v>
      </c>
      <c r="I42" t="s"/>
      <c r="J42" t="s">
        <v>74</v>
      </c>
      <c r="K42" t="n">
        <v>113.93</v>
      </c>
      <c r="L42" t="s">
        <v>76</v>
      </c>
      <c r="M42" t="s"/>
      <c r="N42" t="s">
        <v>139</v>
      </c>
      <c r="O42" t="s">
        <v>78</v>
      </c>
      <c r="P42" t="s">
        <v>134</v>
      </c>
      <c r="Q42" t="s"/>
      <c r="R42" t="s">
        <v>79</v>
      </c>
      <c r="S42" t="s">
        <v>149</v>
      </c>
      <c r="T42" t="s">
        <v>81</v>
      </c>
      <c r="U42" t="s">
        <v>82</v>
      </c>
      <c r="V42" t="s">
        <v>83</v>
      </c>
      <c r="W42" t="s">
        <v>108</v>
      </c>
      <c r="X42" t="s"/>
      <c r="Y42" t="s">
        <v>85</v>
      </c>
      <c r="Z42">
        <f>HYPERLINK("https://hotelmonitor-cachepage.eclerx.com/savepage/tk_15444266801738381_sr_2399.html","info")</f>
        <v/>
      </c>
      <c r="AA42" t="n">
        <v>172544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/>
      <c r="AP42" t="n">
        <v>181</v>
      </c>
      <c r="AQ42" t="s">
        <v>89</v>
      </c>
      <c r="AR42" t="s"/>
      <c r="AS42" t="s"/>
      <c r="AT42" t="s">
        <v>90</v>
      </c>
      <c r="AU42" t="s"/>
      <c r="AV42" t="s"/>
      <c r="AW42" t="s"/>
      <c r="AX42" t="s"/>
      <c r="AY42" t="n">
        <v>2071540</v>
      </c>
      <c r="AZ42" t="s">
        <v>136</v>
      </c>
      <c r="BA42" t="s"/>
      <c r="BB42" t="n">
        <v>549129</v>
      </c>
      <c r="BC42" t="n">
        <v>13.383523</v>
      </c>
      <c r="BD42" t="n">
        <v>52.501332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132</v>
      </c>
      <c r="F43" t="n">
        <v>1035598</v>
      </c>
      <c r="G43" t="s">
        <v>74</v>
      </c>
      <c r="H43" t="s">
        <v>75</v>
      </c>
      <c r="I43" t="s"/>
      <c r="J43" t="s">
        <v>74</v>
      </c>
      <c r="K43" t="n">
        <v>119.18</v>
      </c>
      <c r="L43" t="s">
        <v>76</v>
      </c>
      <c r="M43" t="s"/>
      <c r="N43" t="s">
        <v>142</v>
      </c>
      <c r="O43" t="s">
        <v>78</v>
      </c>
      <c r="P43" t="s">
        <v>134</v>
      </c>
      <c r="Q43" t="s"/>
      <c r="R43" t="s">
        <v>79</v>
      </c>
      <c r="S43" t="s">
        <v>150</v>
      </c>
      <c r="T43" t="s">
        <v>81</v>
      </c>
      <c r="U43" t="s">
        <v>82</v>
      </c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HYPERLINK("https://hotelmonitor-cachepage.eclerx.com/savepage/tk_15444266801738381_sr_2399.html","info")</f>
        <v/>
      </c>
      <c r="AA43" t="n">
        <v>172544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/>
      <c r="AP43" t="n">
        <v>181</v>
      </c>
      <c r="AQ43" t="s">
        <v>89</v>
      </c>
      <c r="AR43" t="s"/>
      <c r="AS43" t="s"/>
      <c r="AT43" t="s">
        <v>90</v>
      </c>
      <c r="AU43" t="s"/>
      <c r="AV43" t="s"/>
      <c r="AW43" t="s"/>
      <c r="AX43" t="s"/>
      <c r="AY43" t="n">
        <v>2071540</v>
      </c>
      <c r="AZ43" t="s">
        <v>136</v>
      </c>
      <c r="BA43" t="s"/>
      <c r="BB43" t="n">
        <v>549129</v>
      </c>
      <c r="BC43" t="n">
        <v>13.383523</v>
      </c>
      <c r="BD43" t="n">
        <v>52.501332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132</v>
      </c>
      <c r="F44" t="n">
        <v>1035598</v>
      </c>
      <c r="G44" t="s">
        <v>74</v>
      </c>
      <c r="H44" t="s">
        <v>75</v>
      </c>
      <c r="I44" t="s"/>
      <c r="J44" t="s">
        <v>74</v>
      </c>
      <c r="K44" t="n">
        <v>121.59</v>
      </c>
      <c r="L44" t="s">
        <v>76</v>
      </c>
      <c r="M44" t="s"/>
      <c r="N44" t="s">
        <v>142</v>
      </c>
      <c r="O44" t="s">
        <v>78</v>
      </c>
      <c r="P44" t="s">
        <v>134</v>
      </c>
      <c r="Q44" t="s"/>
      <c r="R44" t="s">
        <v>79</v>
      </c>
      <c r="S44" t="s">
        <v>151</v>
      </c>
      <c r="T44" t="s">
        <v>81</v>
      </c>
      <c r="U44" t="s">
        <v>82</v>
      </c>
      <c r="V44" t="s">
        <v>83</v>
      </c>
      <c r="W44" t="s">
        <v>108</v>
      </c>
      <c r="X44" t="s"/>
      <c r="Y44" t="s">
        <v>85</v>
      </c>
      <c r="Z44">
        <f>HYPERLINK("https://hotelmonitor-cachepage.eclerx.com/savepage/tk_15444266801738381_sr_2399.html","info")</f>
        <v/>
      </c>
      <c r="AA44" t="n">
        <v>172544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/>
      <c r="AP44" t="n">
        <v>181</v>
      </c>
      <c r="AQ44" t="s">
        <v>89</v>
      </c>
      <c r="AR44" t="s"/>
      <c r="AS44" t="s"/>
      <c r="AT44" t="s">
        <v>90</v>
      </c>
      <c r="AU44" t="s"/>
      <c r="AV44" t="s"/>
      <c r="AW44" t="s"/>
      <c r="AX44" t="s"/>
      <c r="AY44" t="n">
        <v>2071540</v>
      </c>
      <c r="AZ44" t="s">
        <v>136</v>
      </c>
      <c r="BA44" t="s"/>
      <c r="BB44" t="n">
        <v>549129</v>
      </c>
      <c r="BC44" t="n">
        <v>13.383523</v>
      </c>
      <c r="BD44" t="n">
        <v>52.501332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132</v>
      </c>
      <c r="F45" t="n">
        <v>1035598</v>
      </c>
      <c r="G45" t="s">
        <v>74</v>
      </c>
      <c r="H45" t="s">
        <v>75</v>
      </c>
      <c r="I45" t="s"/>
      <c r="J45" t="s">
        <v>74</v>
      </c>
      <c r="K45" t="n">
        <v>134.93</v>
      </c>
      <c r="L45" t="s">
        <v>76</v>
      </c>
      <c r="M45" t="s"/>
      <c r="N45" t="s">
        <v>140</v>
      </c>
      <c r="O45" t="s">
        <v>78</v>
      </c>
      <c r="P45" t="s">
        <v>134</v>
      </c>
      <c r="Q45" t="s"/>
      <c r="R45" t="s">
        <v>79</v>
      </c>
      <c r="S45" t="s">
        <v>152</v>
      </c>
      <c r="T45" t="s">
        <v>81</v>
      </c>
      <c r="U45" t="s">
        <v>82</v>
      </c>
      <c r="V45" t="s">
        <v>83</v>
      </c>
      <c r="W45" t="s">
        <v>108</v>
      </c>
      <c r="X45" t="s"/>
      <c r="Y45" t="s">
        <v>85</v>
      </c>
      <c r="Z45">
        <f>HYPERLINK("https://hotelmonitor-cachepage.eclerx.com/savepage/tk_15444266801738381_sr_2399.html","info")</f>
        <v/>
      </c>
      <c r="AA45" t="n">
        <v>172544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/>
      <c r="AP45" t="n">
        <v>181</v>
      </c>
      <c r="AQ45" t="s">
        <v>89</v>
      </c>
      <c r="AR45" t="s"/>
      <c r="AS45" t="s"/>
      <c r="AT45" t="s">
        <v>90</v>
      </c>
      <c r="AU45" t="s"/>
      <c r="AV45" t="s"/>
      <c r="AW45" t="s"/>
      <c r="AX45" t="s"/>
      <c r="AY45" t="n">
        <v>2071540</v>
      </c>
      <c r="AZ45" t="s">
        <v>136</v>
      </c>
      <c r="BA45" t="s"/>
      <c r="BB45" t="n">
        <v>549129</v>
      </c>
      <c r="BC45" t="n">
        <v>13.383523</v>
      </c>
      <c r="BD45" t="n">
        <v>52.501332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132</v>
      </c>
      <c r="F46" t="n">
        <v>1035598</v>
      </c>
      <c r="G46" t="s">
        <v>74</v>
      </c>
      <c r="H46" t="s">
        <v>75</v>
      </c>
      <c r="I46" t="s"/>
      <c r="J46" t="s">
        <v>74</v>
      </c>
      <c r="K46" t="n">
        <v>138.39</v>
      </c>
      <c r="L46" t="s">
        <v>76</v>
      </c>
      <c r="M46" t="s"/>
      <c r="N46" t="s">
        <v>146</v>
      </c>
      <c r="O46" t="s">
        <v>78</v>
      </c>
      <c r="P46" t="s">
        <v>134</v>
      </c>
      <c r="Q46" t="s"/>
      <c r="R46" t="s">
        <v>79</v>
      </c>
      <c r="S46" t="s">
        <v>153</v>
      </c>
      <c r="T46" t="s">
        <v>81</v>
      </c>
      <c r="U46" t="s">
        <v>82</v>
      </c>
      <c r="V46" t="s">
        <v>83</v>
      </c>
      <c r="W46" t="s">
        <v>108</v>
      </c>
      <c r="X46" t="s"/>
      <c r="Y46" t="s">
        <v>85</v>
      </c>
      <c r="Z46">
        <f>HYPERLINK("https://hotelmonitor-cachepage.eclerx.com/savepage/tk_15444266801738381_sr_2399.html","info")</f>
        <v/>
      </c>
      <c r="AA46" t="n">
        <v>172544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/>
      <c r="AP46" t="n">
        <v>181</v>
      </c>
      <c r="AQ46" t="s">
        <v>89</v>
      </c>
      <c r="AR46" t="s"/>
      <c r="AS46" t="s"/>
      <c r="AT46" t="s">
        <v>90</v>
      </c>
      <c r="AU46" t="s"/>
      <c r="AV46" t="s"/>
      <c r="AW46" t="s"/>
      <c r="AX46" t="s"/>
      <c r="AY46" t="n">
        <v>2071540</v>
      </c>
      <c r="AZ46" t="s">
        <v>136</v>
      </c>
      <c r="BA46" t="s"/>
      <c r="BB46" t="n">
        <v>549129</v>
      </c>
      <c r="BC46" t="n">
        <v>13.383523</v>
      </c>
      <c r="BD46" t="n">
        <v>52.501332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132</v>
      </c>
      <c r="F47" t="n">
        <v>1035598</v>
      </c>
      <c r="G47" t="s">
        <v>74</v>
      </c>
      <c r="H47" t="s">
        <v>75</v>
      </c>
      <c r="I47" t="s"/>
      <c r="J47" t="s">
        <v>74</v>
      </c>
      <c r="K47" t="n">
        <v>140.18</v>
      </c>
      <c r="L47" t="s">
        <v>76</v>
      </c>
      <c r="M47" t="s"/>
      <c r="N47" t="s">
        <v>146</v>
      </c>
      <c r="O47" t="s">
        <v>78</v>
      </c>
      <c r="P47" t="s">
        <v>134</v>
      </c>
      <c r="Q47" t="s"/>
      <c r="R47" t="s">
        <v>79</v>
      </c>
      <c r="S47" t="s">
        <v>154</v>
      </c>
      <c r="T47" t="s">
        <v>81</v>
      </c>
      <c r="U47" t="s">
        <v>82</v>
      </c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HYPERLINK("https://hotelmonitor-cachepage.eclerx.com/savepage/tk_15444266801738381_sr_2399.html","info")</f>
        <v/>
      </c>
      <c r="AA47" t="n">
        <v>172544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/>
      <c r="AP47" t="n">
        <v>181</v>
      </c>
      <c r="AQ47" t="s">
        <v>89</v>
      </c>
      <c r="AR47" t="s"/>
      <c r="AS47" t="s"/>
      <c r="AT47" t="s">
        <v>90</v>
      </c>
      <c r="AU47" t="s"/>
      <c r="AV47" t="s"/>
      <c r="AW47" t="s"/>
      <c r="AX47" t="s"/>
      <c r="AY47" t="n">
        <v>2071540</v>
      </c>
      <c r="AZ47" t="s">
        <v>136</v>
      </c>
      <c r="BA47" t="s"/>
      <c r="BB47" t="n">
        <v>549129</v>
      </c>
      <c r="BC47" t="n">
        <v>13.383523</v>
      </c>
      <c r="BD47" t="n">
        <v>52.501332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132</v>
      </c>
      <c r="F48" t="n">
        <v>1035598</v>
      </c>
      <c r="G48" t="s">
        <v>74</v>
      </c>
      <c r="H48" t="s">
        <v>75</v>
      </c>
      <c r="I48" t="s"/>
      <c r="J48" t="s">
        <v>74</v>
      </c>
      <c r="K48" t="n">
        <v>145.43</v>
      </c>
      <c r="L48" t="s">
        <v>76</v>
      </c>
      <c r="M48" t="s"/>
      <c r="N48" t="s">
        <v>142</v>
      </c>
      <c r="O48" t="s">
        <v>78</v>
      </c>
      <c r="P48" t="s">
        <v>134</v>
      </c>
      <c r="Q48" t="s"/>
      <c r="R48" t="s">
        <v>79</v>
      </c>
      <c r="S48" t="s">
        <v>155</v>
      </c>
      <c r="T48" t="s">
        <v>81</v>
      </c>
      <c r="U48" t="s">
        <v>82</v>
      </c>
      <c r="V48" t="s">
        <v>83</v>
      </c>
      <c r="W48" t="s">
        <v>108</v>
      </c>
      <c r="X48" t="s"/>
      <c r="Y48" t="s">
        <v>85</v>
      </c>
      <c r="Z48">
        <f>HYPERLINK("https://hotelmonitor-cachepage.eclerx.com/savepage/tk_15444266801738381_sr_2399.html","info")</f>
        <v/>
      </c>
      <c r="AA48" t="n">
        <v>172544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/>
      <c r="AP48" t="n">
        <v>181</v>
      </c>
      <c r="AQ48" t="s">
        <v>89</v>
      </c>
      <c r="AR48" t="s"/>
      <c r="AS48" t="s"/>
      <c r="AT48" t="s">
        <v>90</v>
      </c>
      <c r="AU48" t="s"/>
      <c r="AV48" t="s"/>
      <c r="AW48" t="s"/>
      <c r="AX48" t="s"/>
      <c r="AY48" t="n">
        <v>2071540</v>
      </c>
      <c r="AZ48" t="s">
        <v>136</v>
      </c>
      <c r="BA48" t="s"/>
      <c r="BB48" t="n">
        <v>549129</v>
      </c>
      <c r="BC48" t="n">
        <v>13.383523</v>
      </c>
      <c r="BD48" t="n">
        <v>52.501332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132</v>
      </c>
      <c r="F49" t="n">
        <v>1035598</v>
      </c>
      <c r="G49" t="s">
        <v>74</v>
      </c>
      <c r="H49" t="s">
        <v>75</v>
      </c>
      <c r="I49" t="s"/>
      <c r="J49" t="s">
        <v>74</v>
      </c>
      <c r="K49" t="n">
        <v>166.43</v>
      </c>
      <c r="L49" t="s">
        <v>76</v>
      </c>
      <c r="M49" t="s"/>
      <c r="N49" t="s">
        <v>146</v>
      </c>
      <c r="O49" t="s">
        <v>78</v>
      </c>
      <c r="P49" t="s">
        <v>134</v>
      </c>
      <c r="Q49" t="s"/>
      <c r="R49" t="s">
        <v>79</v>
      </c>
      <c r="S49" t="s">
        <v>156</v>
      </c>
      <c r="T49" t="s">
        <v>81</v>
      </c>
      <c r="U49" t="s">
        <v>82</v>
      </c>
      <c r="V49" t="s">
        <v>83</v>
      </c>
      <c r="W49" t="s">
        <v>108</v>
      </c>
      <c r="X49" t="s"/>
      <c r="Y49" t="s">
        <v>85</v>
      </c>
      <c r="Z49">
        <f>HYPERLINK("https://hotelmonitor-cachepage.eclerx.com/savepage/tk_15444266801738381_sr_2399.html","info")</f>
        <v/>
      </c>
      <c r="AA49" t="n">
        <v>172544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/>
      <c r="AP49" t="n">
        <v>181</v>
      </c>
      <c r="AQ49" t="s">
        <v>89</v>
      </c>
      <c r="AR49" t="s"/>
      <c r="AS49" t="s"/>
      <c r="AT49" t="s">
        <v>90</v>
      </c>
      <c r="AU49" t="s"/>
      <c r="AV49" t="s"/>
      <c r="AW49" t="s"/>
      <c r="AX49" t="s"/>
      <c r="AY49" t="n">
        <v>2071540</v>
      </c>
      <c r="AZ49" t="s">
        <v>136</v>
      </c>
      <c r="BA49" t="s"/>
      <c r="BB49" t="n">
        <v>549129</v>
      </c>
      <c r="BC49" t="n">
        <v>13.383523</v>
      </c>
      <c r="BD49" t="n">
        <v>52.501332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157</v>
      </c>
      <c r="F50" t="n">
        <v>379377</v>
      </c>
      <c r="G50" t="s">
        <v>74</v>
      </c>
      <c r="H50" t="s">
        <v>75</v>
      </c>
      <c r="I50" t="s"/>
      <c r="J50" t="s">
        <v>74</v>
      </c>
      <c r="K50" t="n">
        <v>61.2</v>
      </c>
      <c r="L50" t="s">
        <v>76</v>
      </c>
      <c r="M50" t="s"/>
      <c r="N50" t="s">
        <v>158</v>
      </c>
      <c r="O50" t="s">
        <v>78</v>
      </c>
      <c r="P50" t="s">
        <v>159</v>
      </c>
      <c r="Q50" t="s"/>
      <c r="R50" t="s">
        <v>119</v>
      </c>
      <c r="S50" t="s">
        <v>160</v>
      </c>
      <c r="T50" t="s">
        <v>81</v>
      </c>
      <c r="U50" t="s">
        <v>82</v>
      </c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HYPERLINK("https://hotelmonitor-cachepage.eclerx.com/savepage/tk_15444265630122654_sr_2399.html","info")</f>
        <v/>
      </c>
      <c r="AA50" t="n">
        <v>98115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/>
      <c r="AP50" t="n">
        <v>147</v>
      </c>
      <c r="AQ50" t="s">
        <v>89</v>
      </c>
      <c r="AR50" t="s"/>
      <c r="AS50" t="s"/>
      <c r="AT50" t="s">
        <v>90</v>
      </c>
      <c r="AU50" t="s"/>
      <c r="AV50" t="s"/>
      <c r="AW50" t="s"/>
      <c r="AX50" t="s"/>
      <c r="AY50" t="n">
        <v>937736</v>
      </c>
      <c r="AZ50" t="s">
        <v>161</v>
      </c>
      <c r="BA50" t="s"/>
      <c r="BB50" t="n">
        <v>412055</v>
      </c>
      <c r="BC50" t="n">
        <v>13.405262</v>
      </c>
      <c r="BD50" t="n">
        <v>52.510116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157</v>
      </c>
      <c r="F51" t="n">
        <v>379377</v>
      </c>
      <c r="G51" t="s">
        <v>74</v>
      </c>
      <c r="H51" t="s">
        <v>75</v>
      </c>
      <c r="I51" t="s"/>
      <c r="J51" t="s">
        <v>74</v>
      </c>
      <c r="K51" t="n">
        <v>76.5</v>
      </c>
      <c r="L51" t="s">
        <v>76</v>
      </c>
      <c r="M51" t="s"/>
      <c r="N51" t="s">
        <v>113</v>
      </c>
      <c r="O51" t="s">
        <v>78</v>
      </c>
      <c r="P51" t="s">
        <v>159</v>
      </c>
      <c r="Q51" t="s"/>
      <c r="R51" t="s">
        <v>119</v>
      </c>
      <c r="S51" t="s">
        <v>162</v>
      </c>
      <c r="T51" t="s">
        <v>81</v>
      </c>
      <c r="U51" t="s">
        <v>82</v>
      </c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HYPERLINK("https://hotelmonitor-cachepage.eclerx.com/savepage/tk_15444265630122654_sr_2399.html","info")</f>
        <v/>
      </c>
      <c r="AA51" t="n">
        <v>98115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/>
      <c r="AP51" t="n">
        <v>147</v>
      </c>
      <c r="AQ51" t="s">
        <v>89</v>
      </c>
      <c r="AR51" t="s"/>
      <c r="AS51" t="s"/>
      <c r="AT51" t="s">
        <v>90</v>
      </c>
      <c r="AU51" t="s"/>
      <c r="AV51" t="s"/>
      <c r="AW51" t="s"/>
      <c r="AX51" t="s"/>
      <c r="AY51" t="n">
        <v>937736</v>
      </c>
      <c r="AZ51" t="s">
        <v>161</v>
      </c>
      <c r="BA51" t="s"/>
      <c r="BB51" t="n">
        <v>412055</v>
      </c>
      <c r="BC51" t="n">
        <v>13.405262</v>
      </c>
      <c r="BD51" t="n">
        <v>52.510116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157</v>
      </c>
      <c r="F52" t="n">
        <v>379377</v>
      </c>
      <c r="G52" t="s">
        <v>74</v>
      </c>
      <c r="H52" t="s">
        <v>75</v>
      </c>
      <c r="I52" t="s"/>
      <c r="J52" t="s">
        <v>74</v>
      </c>
      <c r="K52" t="n">
        <v>86.5</v>
      </c>
      <c r="L52" t="s">
        <v>76</v>
      </c>
      <c r="M52" t="s"/>
      <c r="N52" t="s">
        <v>131</v>
      </c>
      <c r="O52" t="s">
        <v>78</v>
      </c>
      <c r="P52" t="s">
        <v>159</v>
      </c>
      <c r="Q52" t="s"/>
      <c r="R52" t="s">
        <v>119</v>
      </c>
      <c r="S52" t="s">
        <v>163</v>
      </c>
      <c r="T52" t="s">
        <v>81</v>
      </c>
      <c r="U52" t="s">
        <v>82</v>
      </c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HYPERLINK("https://hotelmonitor-cachepage.eclerx.com/savepage/tk_15444265630122654_sr_2399.html","info")</f>
        <v/>
      </c>
      <c r="AA52" t="n">
        <v>98115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/>
      <c r="AP52" t="n">
        <v>147</v>
      </c>
      <c r="AQ52" t="s">
        <v>89</v>
      </c>
      <c r="AR52" t="s"/>
      <c r="AS52" t="s"/>
      <c r="AT52" t="s">
        <v>90</v>
      </c>
      <c r="AU52" t="s"/>
      <c r="AV52" t="s"/>
      <c r="AW52" t="s"/>
      <c r="AX52" t="s"/>
      <c r="AY52" t="n">
        <v>937736</v>
      </c>
      <c r="AZ52" t="s">
        <v>161</v>
      </c>
      <c r="BA52" t="s"/>
      <c r="BB52" t="n">
        <v>412055</v>
      </c>
      <c r="BC52" t="n">
        <v>13.405262</v>
      </c>
      <c r="BD52" t="n">
        <v>52.510116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157</v>
      </c>
      <c r="F53" t="n">
        <v>379377</v>
      </c>
      <c r="G53" t="s">
        <v>74</v>
      </c>
      <c r="H53" t="s">
        <v>75</v>
      </c>
      <c r="I53" t="s"/>
      <c r="J53" t="s">
        <v>74</v>
      </c>
      <c r="K53" t="n">
        <v>101.5</v>
      </c>
      <c r="L53" t="s">
        <v>76</v>
      </c>
      <c r="M53" t="s"/>
      <c r="N53" t="s">
        <v>164</v>
      </c>
      <c r="O53" t="s">
        <v>78</v>
      </c>
      <c r="P53" t="s">
        <v>159</v>
      </c>
      <c r="Q53" t="s"/>
      <c r="R53" t="s">
        <v>119</v>
      </c>
      <c r="S53" t="s">
        <v>165</v>
      </c>
      <c r="T53" t="s">
        <v>81</v>
      </c>
      <c r="U53" t="s">
        <v>82</v>
      </c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HYPERLINK("https://hotelmonitor-cachepage.eclerx.com/savepage/tk_15444265630122654_sr_2399.html","info")</f>
        <v/>
      </c>
      <c r="AA53" t="n">
        <v>98115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/>
      <c r="AP53" t="n">
        <v>147</v>
      </c>
      <c r="AQ53" t="s">
        <v>89</v>
      </c>
      <c r="AR53" t="s"/>
      <c r="AS53" t="s"/>
      <c r="AT53" t="s">
        <v>90</v>
      </c>
      <c r="AU53" t="s"/>
      <c r="AV53" t="s"/>
      <c r="AW53" t="s"/>
      <c r="AX53" t="s"/>
      <c r="AY53" t="n">
        <v>937736</v>
      </c>
      <c r="AZ53" t="s">
        <v>161</v>
      </c>
      <c r="BA53" t="s"/>
      <c r="BB53" t="n">
        <v>412055</v>
      </c>
      <c r="BC53" t="n">
        <v>13.405262</v>
      </c>
      <c r="BD53" t="n">
        <v>52.510116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157</v>
      </c>
      <c r="F54" t="n">
        <v>379377</v>
      </c>
      <c r="G54" t="s">
        <v>74</v>
      </c>
      <c r="H54" t="s">
        <v>75</v>
      </c>
      <c r="I54" t="s"/>
      <c r="J54" t="s">
        <v>74</v>
      </c>
      <c r="K54" t="n">
        <v>121.5</v>
      </c>
      <c r="L54" t="s">
        <v>76</v>
      </c>
      <c r="M54" t="s"/>
      <c r="N54" t="s">
        <v>166</v>
      </c>
      <c r="O54" t="s">
        <v>78</v>
      </c>
      <c r="P54" t="s">
        <v>159</v>
      </c>
      <c r="Q54" t="s"/>
      <c r="R54" t="s">
        <v>119</v>
      </c>
      <c r="S54" t="s">
        <v>167</v>
      </c>
      <c r="T54" t="s">
        <v>81</v>
      </c>
      <c r="U54" t="s">
        <v>82</v>
      </c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HYPERLINK("https://hotelmonitor-cachepage.eclerx.com/savepage/tk_15444265630122654_sr_2399.html","info")</f>
        <v/>
      </c>
      <c r="AA54" t="n">
        <v>98115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/>
      <c r="AP54" t="n">
        <v>147</v>
      </c>
      <c r="AQ54" t="s">
        <v>89</v>
      </c>
      <c r="AR54" t="s"/>
      <c r="AS54" t="s"/>
      <c r="AT54" t="s">
        <v>90</v>
      </c>
      <c r="AU54" t="s"/>
      <c r="AV54" t="s"/>
      <c r="AW54" t="s"/>
      <c r="AX54" t="s"/>
      <c r="AY54" t="n">
        <v>937736</v>
      </c>
      <c r="AZ54" t="s">
        <v>161</v>
      </c>
      <c r="BA54" t="s"/>
      <c r="BB54" t="n">
        <v>412055</v>
      </c>
      <c r="BC54" t="n">
        <v>13.405262</v>
      </c>
      <c r="BD54" t="n">
        <v>52.510116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168</v>
      </c>
      <c r="F55" t="n">
        <v>3581634</v>
      </c>
      <c r="G55" t="s">
        <v>74</v>
      </c>
      <c r="H55" t="s">
        <v>75</v>
      </c>
      <c r="I55" t="s"/>
      <c r="J55" t="s">
        <v>74</v>
      </c>
      <c r="K55" t="n">
        <v>54</v>
      </c>
      <c r="L55" t="s">
        <v>76</v>
      </c>
      <c r="M55" t="s"/>
      <c r="N55" t="s">
        <v>158</v>
      </c>
      <c r="O55" t="s">
        <v>78</v>
      </c>
      <c r="P55" t="s">
        <v>169</v>
      </c>
      <c r="Q55" t="s"/>
      <c r="R55" t="s">
        <v>119</v>
      </c>
      <c r="S55" t="s">
        <v>170</v>
      </c>
      <c r="T55" t="s">
        <v>81</v>
      </c>
      <c r="U55" t="s">
        <v>82</v>
      </c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HYPERLINK("https://hotelmonitor-cachepage.eclerx.com/savepage/tk_1544427377064928_sr_2399.html","info")</f>
        <v/>
      </c>
      <c r="AA55" t="n">
        <v>211135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/>
      <c r="AP55" t="n">
        <v>387</v>
      </c>
      <c r="AQ55" t="s">
        <v>89</v>
      </c>
      <c r="AR55" t="s"/>
      <c r="AS55" t="s"/>
      <c r="AT55" t="s">
        <v>90</v>
      </c>
      <c r="AU55" t="s"/>
      <c r="AV55" t="s"/>
      <c r="AW55" t="s"/>
      <c r="AX55" t="s"/>
      <c r="AY55" t="n">
        <v>231202</v>
      </c>
      <c r="AZ55" t="s">
        <v>171</v>
      </c>
      <c r="BA55" t="s"/>
      <c r="BB55" t="n">
        <v>20840</v>
      </c>
      <c r="BC55" t="n">
        <v>13.4981</v>
      </c>
      <c r="BD55" t="n">
        <v>52.50936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172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81.55</v>
      </c>
      <c r="L56" t="s">
        <v>76</v>
      </c>
      <c r="M56" t="s"/>
      <c r="N56" t="s">
        <v>158</v>
      </c>
      <c r="O56" t="s">
        <v>78</v>
      </c>
      <c r="P56" t="s">
        <v>172</v>
      </c>
      <c r="Q56" t="s"/>
      <c r="R56" t="s">
        <v>79</v>
      </c>
      <c r="S56" t="s">
        <v>173</v>
      </c>
      <c r="T56" t="s">
        <v>81</v>
      </c>
      <c r="U56" t="s">
        <v>82</v>
      </c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HYPERLINK("https://hotelmonitor-cachepage.eclerx.com/savepage/tk_15444263248497295_sr_2399.html","info")</f>
        <v/>
      </c>
      <c r="AA56" t="n">
        <v>-4056091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/>
      <c r="AP56" t="n">
        <v>78</v>
      </c>
      <c r="AQ56" t="s">
        <v>89</v>
      </c>
      <c r="AR56" t="s"/>
      <c r="AS56" t="s"/>
      <c r="AT56" t="s">
        <v>90</v>
      </c>
      <c r="AU56" t="s"/>
      <c r="AV56" t="s"/>
      <c r="AW56" t="s"/>
      <c r="AX56" t="s"/>
      <c r="AY56" t="n">
        <v>4056091</v>
      </c>
      <c r="AZ56" t="s">
        <v>174</v>
      </c>
      <c r="BA56" t="s"/>
      <c r="BB56" t="n">
        <v>455920</v>
      </c>
      <c r="BC56" t="n">
        <v>13.4144</v>
      </c>
      <c r="BD56" t="n">
        <v>52.52546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172</v>
      </c>
      <c r="F57" t="n">
        <v>-1</v>
      </c>
      <c r="G57" t="s">
        <v>74</v>
      </c>
      <c r="H57" t="s">
        <v>75</v>
      </c>
      <c r="I57" t="s"/>
      <c r="J57" t="s">
        <v>74</v>
      </c>
      <c r="K57" t="n">
        <v>96</v>
      </c>
      <c r="L57" t="s">
        <v>76</v>
      </c>
      <c r="M57" t="s"/>
      <c r="N57" t="s">
        <v>113</v>
      </c>
      <c r="O57" t="s">
        <v>78</v>
      </c>
      <c r="P57" t="s">
        <v>172</v>
      </c>
      <c r="Q57" t="s"/>
      <c r="R57" t="s">
        <v>79</v>
      </c>
      <c r="S57" t="s">
        <v>175</v>
      </c>
      <c r="T57" t="s">
        <v>81</v>
      </c>
      <c r="U57" t="s">
        <v>82</v>
      </c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HYPERLINK("https://hotelmonitor-cachepage.eclerx.com/savepage/tk_15444263248497295_sr_2399.html","info")</f>
        <v/>
      </c>
      <c r="AA57" t="n">
        <v>-4056091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/>
      <c r="AP57" t="n">
        <v>78</v>
      </c>
      <c r="AQ57" t="s">
        <v>89</v>
      </c>
      <c r="AR57" t="s"/>
      <c r="AS57" t="s"/>
      <c r="AT57" t="s">
        <v>90</v>
      </c>
      <c r="AU57" t="s"/>
      <c r="AV57" t="s"/>
      <c r="AW57" t="s"/>
      <c r="AX57" t="s"/>
      <c r="AY57" t="n">
        <v>4056091</v>
      </c>
      <c r="AZ57" t="s">
        <v>174</v>
      </c>
      <c r="BA57" t="s"/>
      <c r="BB57" t="n">
        <v>455920</v>
      </c>
      <c r="BC57" t="n">
        <v>13.4144</v>
      </c>
      <c r="BD57" t="n">
        <v>52.52546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172</v>
      </c>
      <c r="F58" t="n">
        <v>-1</v>
      </c>
      <c r="G58" t="s">
        <v>74</v>
      </c>
      <c r="H58" t="s">
        <v>75</v>
      </c>
      <c r="I58" t="s"/>
      <c r="J58" t="s">
        <v>74</v>
      </c>
      <c r="K58" t="n">
        <v>116</v>
      </c>
      <c r="L58" t="s">
        <v>76</v>
      </c>
      <c r="M58" t="s"/>
      <c r="N58" t="s">
        <v>131</v>
      </c>
      <c r="O58" t="s">
        <v>78</v>
      </c>
      <c r="P58" t="s">
        <v>172</v>
      </c>
      <c r="Q58" t="s"/>
      <c r="R58" t="s">
        <v>79</v>
      </c>
      <c r="S58" t="s">
        <v>176</v>
      </c>
      <c r="T58" t="s">
        <v>81</v>
      </c>
      <c r="U58" t="s">
        <v>82</v>
      </c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HYPERLINK("https://hotelmonitor-cachepage.eclerx.com/savepage/tk_15444263248497295_sr_2399.html","info")</f>
        <v/>
      </c>
      <c r="AA58" t="n">
        <v>-4056091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/>
      <c r="AP58" t="n">
        <v>78</v>
      </c>
      <c r="AQ58" t="s">
        <v>89</v>
      </c>
      <c r="AR58" t="s"/>
      <c r="AS58" t="s"/>
      <c r="AT58" t="s">
        <v>90</v>
      </c>
      <c r="AU58" t="s"/>
      <c r="AV58" t="s"/>
      <c r="AW58" t="s"/>
      <c r="AX58" t="s"/>
      <c r="AY58" t="n">
        <v>4056091</v>
      </c>
      <c r="AZ58" t="s">
        <v>174</v>
      </c>
      <c r="BA58" t="s"/>
      <c r="BB58" t="n">
        <v>455920</v>
      </c>
      <c r="BC58" t="n">
        <v>13.4144</v>
      </c>
      <c r="BD58" t="n">
        <v>52.52546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172</v>
      </c>
      <c r="F59" t="n">
        <v>-1</v>
      </c>
      <c r="G59" t="s">
        <v>74</v>
      </c>
      <c r="H59" t="s">
        <v>75</v>
      </c>
      <c r="I59" t="s"/>
      <c r="J59" t="s">
        <v>74</v>
      </c>
      <c r="K59" t="n">
        <v>166</v>
      </c>
      <c r="L59" t="s">
        <v>76</v>
      </c>
      <c r="M59" t="s"/>
      <c r="N59" t="s">
        <v>177</v>
      </c>
      <c r="O59" t="s">
        <v>78</v>
      </c>
      <c r="P59" t="s">
        <v>172</v>
      </c>
      <c r="Q59" t="s"/>
      <c r="R59" t="s">
        <v>79</v>
      </c>
      <c r="S59" t="s">
        <v>178</v>
      </c>
      <c r="T59" t="s">
        <v>81</v>
      </c>
      <c r="U59" t="s">
        <v>82</v>
      </c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HYPERLINK("https://hotelmonitor-cachepage.eclerx.com/savepage/tk_15444263248497295_sr_2399.html","info")</f>
        <v/>
      </c>
      <c r="AA59" t="n">
        <v>-4056091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/>
      <c r="AP59" t="n">
        <v>78</v>
      </c>
      <c r="AQ59" t="s">
        <v>89</v>
      </c>
      <c r="AR59" t="s"/>
      <c r="AS59" t="s"/>
      <c r="AT59" t="s">
        <v>90</v>
      </c>
      <c r="AU59" t="s"/>
      <c r="AV59" t="s"/>
      <c r="AW59" t="s"/>
      <c r="AX59" t="s"/>
      <c r="AY59" t="n">
        <v>4056091</v>
      </c>
      <c r="AZ59" t="s">
        <v>174</v>
      </c>
      <c r="BA59" t="s"/>
      <c r="BB59" t="n">
        <v>455920</v>
      </c>
      <c r="BC59" t="n">
        <v>13.4144</v>
      </c>
      <c r="BD59" t="n">
        <v>52.52546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172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166</v>
      </c>
      <c r="L60" t="s">
        <v>76</v>
      </c>
      <c r="M60" t="s"/>
      <c r="N60" t="s">
        <v>179</v>
      </c>
      <c r="O60" t="s">
        <v>78</v>
      </c>
      <c r="P60" t="s">
        <v>172</v>
      </c>
      <c r="Q60" t="s"/>
      <c r="R60" t="s">
        <v>79</v>
      </c>
      <c r="S60" t="s">
        <v>178</v>
      </c>
      <c r="T60" t="s">
        <v>81</v>
      </c>
      <c r="U60" t="s">
        <v>82</v>
      </c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HYPERLINK("https://hotelmonitor-cachepage.eclerx.com/savepage/tk_15444263248497295_sr_2399.html","info")</f>
        <v/>
      </c>
      <c r="AA60" t="n">
        <v>-4056091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/>
      <c r="AP60" t="n">
        <v>78</v>
      </c>
      <c r="AQ60" t="s">
        <v>89</v>
      </c>
      <c r="AR60" t="s"/>
      <c r="AS60" t="s"/>
      <c r="AT60" t="s">
        <v>90</v>
      </c>
      <c r="AU60" t="s"/>
      <c r="AV60" t="s"/>
      <c r="AW60" t="s"/>
      <c r="AX60" t="s"/>
      <c r="AY60" t="n">
        <v>4056091</v>
      </c>
      <c r="AZ60" t="s">
        <v>174</v>
      </c>
      <c r="BA60" t="s"/>
      <c r="BB60" t="n">
        <v>455920</v>
      </c>
      <c r="BC60" t="n">
        <v>13.4144</v>
      </c>
      <c r="BD60" t="n">
        <v>52.52546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180</v>
      </c>
      <c r="F61" t="n">
        <v>1603082</v>
      </c>
      <c r="G61" t="s">
        <v>74</v>
      </c>
      <c r="H61" t="s">
        <v>75</v>
      </c>
      <c r="I61" t="s"/>
      <c r="J61" t="s">
        <v>74</v>
      </c>
      <c r="K61" t="n">
        <v>53.1</v>
      </c>
      <c r="L61" t="s">
        <v>76</v>
      </c>
      <c r="M61" t="s"/>
      <c r="N61" t="s">
        <v>158</v>
      </c>
      <c r="O61" t="s">
        <v>78</v>
      </c>
      <c r="P61" t="s">
        <v>181</v>
      </c>
      <c r="Q61" t="s"/>
      <c r="R61" t="s">
        <v>79</v>
      </c>
      <c r="S61" t="s">
        <v>182</v>
      </c>
      <c r="T61" t="s">
        <v>81</v>
      </c>
      <c r="U61" t="s">
        <v>82</v>
      </c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HYPERLINK("https://hotelmonitor-cachepage.eclerx.com/savepage/tk_1544426180834474_sr_2399.html","info")</f>
        <v/>
      </c>
      <c r="AA61" t="n">
        <v>201317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/>
      <c r="AP61" t="n">
        <v>34</v>
      </c>
      <c r="AQ61" t="s">
        <v>89</v>
      </c>
      <c r="AR61" t="s"/>
      <c r="AS61" t="s"/>
      <c r="AT61" t="s">
        <v>90</v>
      </c>
      <c r="AU61" t="s"/>
      <c r="AV61" t="s"/>
      <c r="AW61" t="s"/>
      <c r="AX61" t="s"/>
      <c r="AY61" t="n">
        <v>4056093</v>
      </c>
      <c r="AZ61" t="s">
        <v>183</v>
      </c>
      <c r="BA61" t="s"/>
      <c r="BB61" t="n">
        <v>46368</v>
      </c>
      <c r="BC61" t="n">
        <v>13.56974</v>
      </c>
      <c r="BD61" t="n">
        <v>52.44268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180</v>
      </c>
      <c r="F62" t="n">
        <v>1603082</v>
      </c>
      <c r="G62" t="s">
        <v>74</v>
      </c>
      <c r="H62" t="s">
        <v>75</v>
      </c>
      <c r="I62" t="s"/>
      <c r="J62" t="s">
        <v>74</v>
      </c>
      <c r="K62" t="n">
        <v>59</v>
      </c>
      <c r="L62" t="s">
        <v>76</v>
      </c>
      <c r="M62" t="s"/>
      <c r="N62" t="s">
        <v>113</v>
      </c>
      <c r="O62" t="s">
        <v>78</v>
      </c>
      <c r="P62" t="s">
        <v>181</v>
      </c>
      <c r="Q62" t="s"/>
      <c r="R62" t="s">
        <v>79</v>
      </c>
      <c r="S62" t="s">
        <v>184</v>
      </c>
      <c r="T62" t="s">
        <v>81</v>
      </c>
      <c r="U62" t="s">
        <v>82</v>
      </c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HYPERLINK("https://hotelmonitor-cachepage.eclerx.com/savepage/tk_1544426180834474_sr_2399.html","info")</f>
        <v/>
      </c>
      <c r="AA62" t="n">
        <v>201317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/>
      <c r="AP62" t="n">
        <v>34</v>
      </c>
      <c r="AQ62" t="s">
        <v>89</v>
      </c>
      <c r="AR62" t="s"/>
      <c r="AS62" t="s"/>
      <c r="AT62" t="s">
        <v>90</v>
      </c>
      <c r="AU62" t="s"/>
      <c r="AV62" t="s"/>
      <c r="AW62" t="s"/>
      <c r="AX62" t="s"/>
      <c r="AY62" t="n">
        <v>4056093</v>
      </c>
      <c r="AZ62" t="s">
        <v>183</v>
      </c>
      <c r="BA62" t="s"/>
      <c r="BB62" t="n">
        <v>46368</v>
      </c>
      <c r="BC62" t="n">
        <v>13.56974</v>
      </c>
      <c r="BD62" t="n">
        <v>52.44268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180</v>
      </c>
      <c r="F63" t="n">
        <v>1603082</v>
      </c>
      <c r="G63" t="s">
        <v>74</v>
      </c>
      <c r="H63" t="s">
        <v>75</v>
      </c>
      <c r="I63" t="s"/>
      <c r="J63" t="s">
        <v>74</v>
      </c>
      <c r="K63" t="n">
        <v>69</v>
      </c>
      <c r="L63" t="s">
        <v>76</v>
      </c>
      <c r="M63" t="s"/>
      <c r="N63" t="s">
        <v>185</v>
      </c>
      <c r="O63" t="s">
        <v>78</v>
      </c>
      <c r="P63" t="s">
        <v>181</v>
      </c>
      <c r="Q63" t="s"/>
      <c r="R63" t="s">
        <v>79</v>
      </c>
      <c r="S63" t="s">
        <v>186</v>
      </c>
      <c r="T63" t="s">
        <v>81</v>
      </c>
      <c r="U63" t="s">
        <v>82</v>
      </c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HYPERLINK("https://hotelmonitor-cachepage.eclerx.com/savepage/tk_1544426180834474_sr_2399.html","info")</f>
        <v/>
      </c>
      <c r="AA63" t="n">
        <v>201317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/>
      <c r="AP63" t="n">
        <v>34</v>
      </c>
      <c r="AQ63" t="s">
        <v>89</v>
      </c>
      <c r="AR63" t="s"/>
      <c r="AS63" t="s"/>
      <c r="AT63" t="s">
        <v>90</v>
      </c>
      <c r="AU63" t="s"/>
      <c r="AV63" t="s"/>
      <c r="AW63" t="s"/>
      <c r="AX63" t="s"/>
      <c r="AY63" t="n">
        <v>4056093</v>
      </c>
      <c r="AZ63" t="s">
        <v>183</v>
      </c>
      <c r="BA63" t="s"/>
      <c r="BB63" t="n">
        <v>46368</v>
      </c>
      <c r="BC63" t="n">
        <v>13.56974</v>
      </c>
      <c r="BD63" t="n">
        <v>52.44268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180</v>
      </c>
      <c r="F64" t="n">
        <v>1603082</v>
      </c>
      <c r="G64" t="s">
        <v>74</v>
      </c>
      <c r="H64" t="s">
        <v>75</v>
      </c>
      <c r="I64" t="s"/>
      <c r="J64" t="s">
        <v>74</v>
      </c>
      <c r="K64" t="n">
        <v>69</v>
      </c>
      <c r="L64" t="s">
        <v>76</v>
      </c>
      <c r="M64" t="s"/>
      <c r="N64" t="s">
        <v>187</v>
      </c>
      <c r="O64" t="s">
        <v>78</v>
      </c>
      <c r="P64" t="s">
        <v>181</v>
      </c>
      <c r="Q64" t="s"/>
      <c r="R64" t="s">
        <v>79</v>
      </c>
      <c r="S64" t="s">
        <v>186</v>
      </c>
      <c r="T64" t="s">
        <v>81</v>
      </c>
      <c r="U64" t="s">
        <v>82</v>
      </c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HYPERLINK("https://hotelmonitor-cachepage.eclerx.com/savepage/tk_1544426180834474_sr_2399.html","info")</f>
        <v/>
      </c>
      <c r="AA64" t="n">
        <v>201317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/>
      <c r="AP64" t="n">
        <v>34</v>
      </c>
      <c r="AQ64" t="s">
        <v>89</v>
      </c>
      <c r="AR64" t="s"/>
      <c r="AS64" t="s"/>
      <c r="AT64" t="s">
        <v>90</v>
      </c>
      <c r="AU64" t="s"/>
      <c r="AV64" t="s"/>
      <c r="AW64" t="s"/>
      <c r="AX64" t="s"/>
      <c r="AY64" t="n">
        <v>4056093</v>
      </c>
      <c r="AZ64" t="s">
        <v>183</v>
      </c>
      <c r="BA64" t="s"/>
      <c r="BB64" t="n">
        <v>46368</v>
      </c>
      <c r="BC64" t="n">
        <v>13.56974</v>
      </c>
      <c r="BD64" t="n">
        <v>52.44268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188</v>
      </c>
      <c r="F65" t="n">
        <v>3581178</v>
      </c>
      <c r="G65" t="s">
        <v>74</v>
      </c>
      <c r="H65" t="s">
        <v>75</v>
      </c>
      <c r="I65" t="s"/>
      <c r="J65" t="s">
        <v>74</v>
      </c>
      <c r="K65" t="n">
        <v>136.5</v>
      </c>
      <c r="L65" t="s">
        <v>76</v>
      </c>
      <c r="M65" t="s"/>
      <c r="N65" t="s">
        <v>113</v>
      </c>
      <c r="O65" t="s">
        <v>78</v>
      </c>
      <c r="P65" t="s">
        <v>189</v>
      </c>
      <c r="Q65" t="s"/>
      <c r="R65" t="s">
        <v>119</v>
      </c>
      <c r="S65" t="s">
        <v>190</v>
      </c>
      <c r="T65" t="s">
        <v>81</v>
      </c>
      <c r="U65" t="s">
        <v>82</v>
      </c>
      <c r="V65" t="s">
        <v>83</v>
      </c>
      <c r="W65" t="s">
        <v>108</v>
      </c>
      <c r="X65" t="s"/>
      <c r="Y65" t="s">
        <v>85</v>
      </c>
      <c r="Z65">
        <f>HYPERLINK("https://hotelmonitor-cachepage.eclerx.com/savepage/tk_15444274066341248_sr_2399.html","info")</f>
        <v/>
      </c>
      <c r="AA65" t="n">
        <v>272998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/>
      <c r="AP65" t="n">
        <v>396</v>
      </c>
      <c r="AQ65" t="s">
        <v>89</v>
      </c>
      <c r="AR65" t="s"/>
      <c r="AS65" t="s"/>
      <c r="AT65" t="s">
        <v>90</v>
      </c>
      <c r="AU65" t="s"/>
      <c r="AV65" t="s"/>
      <c r="AW65" t="s"/>
      <c r="AX65" t="s"/>
      <c r="AY65" t="n">
        <v>2071493</v>
      </c>
      <c r="AZ65" t="s">
        <v>191</v>
      </c>
      <c r="BA65" t="s"/>
      <c r="BB65" t="n">
        <v>67917</v>
      </c>
      <c r="BC65" t="n">
        <v>13.382057</v>
      </c>
      <c r="BD65" t="n">
        <v>52.522748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188</v>
      </c>
      <c r="F66" t="n">
        <v>3581178</v>
      </c>
      <c r="G66" t="s">
        <v>74</v>
      </c>
      <c r="H66" t="s">
        <v>75</v>
      </c>
      <c r="I66" t="s"/>
      <c r="J66" t="s">
        <v>74</v>
      </c>
      <c r="K66" t="n">
        <v>146.5</v>
      </c>
      <c r="L66" t="s">
        <v>76</v>
      </c>
      <c r="M66" t="s"/>
      <c r="N66" t="s">
        <v>131</v>
      </c>
      <c r="O66" t="s">
        <v>78</v>
      </c>
      <c r="P66" t="s">
        <v>189</v>
      </c>
      <c r="Q66" t="s"/>
      <c r="R66" t="s">
        <v>119</v>
      </c>
      <c r="S66" t="s">
        <v>192</v>
      </c>
      <c r="T66" t="s">
        <v>81</v>
      </c>
      <c r="U66" t="s">
        <v>82</v>
      </c>
      <c r="V66" t="s">
        <v>83</v>
      </c>
      <c r="W66" t="s">
        <v>108</v>
      </c>
      <c r="X66" t="s"/>
      <c r="Y66" t="s">
        <v>85</v>
      </c>
      <c r="Z66">
        <f>HYPERLINK("https://hotelmonitor-cachepage.eclerx.com/savepage/tk_15444274066341248_sr_2399.html","info")</f>
        <v/>
      </c>
      <c r="AA66" t="n">
        <v>272998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/>
      <c r="AP66" t="n">
        <v>396</v>
      </c>
      <c r="AQ66" t="s">
        <v>89</v>
      </c>
      <c r="AR66" t="s"/>
      <c r="AS66" t="s"/>
      <c r="AT66" t="s">
        <v>90</v>
      </c>
      <c r="AU66" t="s"/>
      <c r="AV66" t="s"/>
      <c r="AW66" t="s"/>
      <c r="AX66" t="s"/>
      <c r="AY66" t="n">
        <v>2071493</v>
      </c>
      <c r="AZ66" t="s">
        <v>191</v>
      </c>
      <c r="BA66" t="s"/>
      <c r="BB66" t="n">
        <v>67917</v>
      </c>
      <c r="BC66" t="n">
        <v>13.382057</v>
      </c>
      <c r="BD66" t="n">
        <v>52.522748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188</v>
      </c>
      <c r="F67" t="n">
        <v>3581178</v>
      </c>
      <c r="G67" t="s">
        <v>74</v>
      </c>
      <c r="H67" t="s">
        <v>75</v>
      </c>
      <c r="I67" t="s"/>
      <c r="J67" t="s">
        <v>74</v>
      </c>
      <c r="K67" t="n">
        <v>156.5</v>
      </c>
      <c r="L67" t="s">
        <v>76</v>
      </c>
      <c r="M67" t="s"/>
      <c r="N67" t="s">
        <v>193</v>
      </c>
      <c r="O67" t="s">
        <v>78</v>
      </c>
      <c r="P67" t="s">
        <v>189</v>
      </c>
      <c r="Q67" t="s"/>
      <c r="R67" t="s">
        <v>119</v>
      </c>
      <c r="S67" t="s">
        <v>194</v>
      </c>
      <c r="T67" t="s">
        <v>81</v>
      </c>
      <c r="U67" t="s">
        <v>82</v>
      </c>
      <c r="V67" t="s">
        <v>83</v>
      </c>
      <c r="W67" t="s">
        <v>108</v>
      </c>
      <c r="X67" t="s"/>
      <c r="Y67" t="s">
        <v>85</v>
      </c>
      <c r="Z67">
        <f>HYPERLINK("https://hotelmonitor-cachepage.eclerx.com/savepage/tk_15444274066341248_sr_2399.html","info")</f>
        <v/>
      </c>
      <c r="AA67" t="n">
        <v>272998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/>
      <c r="AP67" t="n">
        <v>396</v>
      </c>
      <c r="AQ67" t="s">
        <v>89</v>
      </c>
      <c r="AR67" t="s"/>
      <c r="AS67" t="s"/>
      <c r="AT67" t="s">
        <v>90</v>
      </c>
      <c r="AU67" t="s"/>
      <c r="AV67" t="s"/>
      <c r="AW67" t="s"/>
      <c r="AX67" t="s"/>
      <c r="AY67" t="n">
        <v>2071493</v>
      </c>
      <c r="AZ67" t="s">
        <v>191</v>
      </c>
      <c r="BA67" t="s"/>
      <c r="BB67" t="n">
        <v>67917</v>
      </c>
      <c r="BC67" t="n">
        <v>13.382057</v>
      </c>
      <c r="BD67" t="n">
        <v>52.522748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195</v>
      </c>
      <c r="F68" t="n">
        <v>1268377</v>
      </c>
      <c r="G68" t="s">
        <v>74</v>
      </c>
      <c r="H68" t="s">
        <v>75</v>
      </c>
      <c r="I68" t="s"/>
      <c r="J68" t="s">
        <v>74</v>
      </c>
      <c r="K68" t="n">
        <v>80.84999999999999</v>
      </c>
      <c r="L68" t="s">
        <v>76</v>
      </c>
      <c r="M68" t="s"/>
      <c r="N68" t="s">
        <v>196</v>
      </c>
      <c r="O68" t="s">
        <v>78</v>
      </c>
      <c r="P68" t="s">
        <v>197</v>
      </c>
      <c r="Q68" t="s"/>
      <c r="R68" t="s">
        <v>79</v>
      </c>
      <c r="S68" t="s">
        <v>198</v>
      </c>
      <c r="T68" t="s">
        <v>81</v>
      </c>
      <c r="U68" t="s">
        <v>82</v>
      </c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HYPERLINK("https://hotelmonitor-cachepage.eclerx.com/savepage/tk_15444272643154163_sr_2399.html","info")</f>
        <v/>
      </c>
      <c r="AA68" t="n">
        <v>191091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/>
      <c r="AP68" t="n">
        <v>352</v>
      </c>
      <c r="AQ68" t="s">
        <v>89</v>
      </c>
      <c r="AR68" t="s"/>
      <c r="AS68" t="s"/>
      <c r="AT68" t="s">
        <v>90</v>
      </c>
      <c r="AU68" t="s"/>
      <c r="AV68" t="s"/>
      <c r="AW68" t="s"/>
      <c r="AX68" t="s"/>
      <c r="AY68" t="n">
        <v>1614164</v>
      </c>
      <c r="AZ68" t="s">
        <v>199</v>
      </c>
      <c r="BA68" t="s"/>
      <c r="BB68" t="n">
        <v>546804</v>
      </c>
      <c r="BC68" t="n">
        <v>13.32783</v>
      </c>
      <c r="BD68" t="n">
        <v>52.50779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195</v>
      </c>
      <c r="F69" t="n">
        <v>1268377</v>
      </c>
      <c r="G69" t="s">
        <v>74</v>
      </c>
      <c r="H69" t="s">
        <v>75</v>
      </c>
      <c r="I69" t="s"/>
      <c r="J69" t="s">
        <v>74</v>
      </c>
      <c r="K69" t="n">
        <v>103.95</v>
      </c>
      <c r="L69" t="s">
        <v>76</v>
      </c>
      <c r="M69" t="s"/>
      <c r="N69" t="s">
        <v>200</v>
      </c>
      <c r="O69" t="s">
        <v>78</v>
      </c>
      <c r="P69" t="s">
        <v>197</v>
      </c>
      <c r="Q69" t="s"/>
      <c r="R69" t="s">
        <v>79</v>
      </c>
      <c r="S69" t="s">
        <v>201</v>
      </c>
      <c r="T69" t="s">
        <v>81</v>
      </c>
      <c r="U69" t="s">
        <v>82</v>
      </c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HYPERLINK("https://hotelmonitor-cachepage.eclerx.com/savepage/tk_15444272643154163_sr_2399.html","info")</f>
        <v/>
      </c>
      <c r="AA69" t="n">
        <v>191091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/>
      <c r="AP69" t="n">
        <v>352</v>
      </c>
      <c r="AQ69" t="s">
        <v>89</v>
      </c>
      <c r="AR69" t="s"/>
      <c r="AS69" t="s"/>
      <c r="AT69" t="s">
        <v>90</v>
      </c>
      <c r="AU69" t="s"/>
      <c r="AV69" t="s"/>
      <c r="AW69" t="s"/>
      <c r="AX69" t="s"/>
      <c r="AY69" t="n">
        <v>1614164</v>
      </c>
      <c r="AZ69" t="s">
        <v>199</v>
      </c>
      <c r="BA69" t="s"/>
      <c r="BB69" t="n">
        <v>546804</v>
      </c>
      <c r="BC69" t="n">
        <v>13.32783</v>
      </c>
      <c r="BD69" t="n">
        <v>52.50779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195</v>
      </c>
      <c r="F70" t="n">
        <v>1268377</v>
      </c>
      <c r="G70" t="s">
        <v>74</v>
      </c>
      <c r="H70" t="s">
        <v>75</v>
      </c>
      <c r="I70" t="s"/>
      <c r="J70" t="s">
        <v>74</v>
      </c>
      <c r="K70" t="n">
        <v>89.25</v>
      </c>
      <c r="L70" t="s">
        <v>76</v>
      </c>
      <c r="M70" t="s"/>
      <c r="N70" t="s">
        <v>202</v>
      </c>
      <c r="O70" t="s">
        <v>78</v>
      </c>
      <c r="P70" t="s">
        <v>197</v>
      </c>
      <c r="Q70" t="s"/>
      <c r="R70" t="s">
        <v>79</v>
      </c>
      <c r="S70" t="s">
        <v>203</v>
      </c>
      <c r="T70" t="s">
        <v>81</v>
      </c>
      <c r="U70" t="s">
        <v>82</v>
      </c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HYPERLINK("https://hotelmonitor-cachepage.eclerx.com/savepage/tk_15444272643154163_sr_2399.html","info")</f>
        <v/>
      </c>
      <c r="AA70" t="n">
        <v>191091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/>
      <c r="AP70" t="n">
        <v>352</v>
      </c>
      <c r="AQ70" t="s">
        <v>89</v>
      </c>
      <c r="AR70" t="s"/>
      <c r="AS70" t="s"/>
      <c r="AT70" t="s">
        <v>90</v>
      </c>
      <c r="AU70" t="s"/>
      <c r="AV70" t="s"/>
      <c r="AW70" t="s"/>
      <c r="AX70" t="s"/>
      <c r="AY70" t="n">
        <v>1614164</v>
      </c>
      <c r="AZ70" t="s">
        <v>199</v>
      </c>
      <c r="BA70" t="s"/>
      <c r="BB70" t="n">
        <v>546804</v>
      </c>
      <c r="BC70" t="n">
        <v>13.32783</v>
      </c>
      <c r="BD70" t="n">
        <v>52.50779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195</v>
      </c>
      <c r="F71" t="n">
        <v>1268377</v>
      </c>
      <c r="G71" t="s">
        <v>74</v>
      </c>
      <c r="H71" t="s">
        <v>75</v>
      </c>
      <c r="I71" t="s"/>
      <c r="J71" t="s">
        <v>74</v>
      </c>
      <c r="K71" t="n">
        <v>98.7</v>
      </c>
      <c r="L71" t="s">
        <v>76</v>
      </c>
      <c r="M71" t="s"/>
      <c r="N71" t="s">
        <v>200</v>
      </c>
      <c r="O71" t="s">
        <v>78</v>
      </c>
      <c r="P71" t="s">
        <v>197</v>
      </c>
      <c r="Q71" t="s"/>
      <c r="R71" t="s">
        <v>79</v>
      </c>
      <c r="S71" t="s">
        <v>204</v>
      </c>
      <c r="T71" t="s">
        <v>81</v>
      </c>
      <c r="U71" t="s">
        <v>82</v>
      </c>
      <c r="V71" t="s">
        <v>83</v>
      </c>
      <c r="W71" t="s">
        <v>108</v>
      </c>
      <c r="X71" t="s"/>
      <c r="Y71" t="s">
        <v>85</v>
      </c>
      <c r="Z71">
        <f>HYPERLINK("https://hotelmonitor-cachepage.eclerx.com/savepage/tk_15444272643154163_sr_2399.html","info")</f>
        <v/>
      </c>
      <c r="AA71" t="n">
        <v>191091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/>
      <c r="AP71" t="n">
        <v>352</v>
      </c>
      <c r="AQ71" t="s">
        <v>89</v>
      </c>
      <c r="AR71" t="s"/>
      <c r="AS71" t="s"/>
      <c r="AT71" t="s">
        <v>90</v>
      </c>
      <c r="AU71" t="s"/>
      <c r="AV71" t="s"/>
      <c r="AW71" t="s"/>
      <c r="AX71" t="s"/>
      <c r="AY71" t="n">
        <v>1614164</v>
      </c>
      <c r="AZ71" t="s">
        <v>199</v>
      </c>
      <c r="BA71" t="s"/>
      <c r="BB71" t="n">
        <v>546804</v>
      </c>
      <c r="BC71" t="n">
        <v>13.32783</v>
      </c>
      <c r="BD71" t="n">
        <v>52.50779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195</v>
      </c>
      <c r="F72" t="n">
        <v>1268377</v>
      </c>
      <c r="G72" t="s">
        <v>74</v>
      </c>
      <c r="H72" t="s">
        <v>75</v>
      </c>
      <c r="I72" t="s"/>
      <c r="J72" t="s">
        <v>74</v>
      </c>
      <c r="K72" t="n">
        <v>107.1</v>
      </c>
      <c r="L72" t="s">
        <v>76</v>
      </c>
      <c r="M72" t="s"/>
      <c r="N72" t="s">
        <v>202</v>
      </c>
      <c r="O72" t="s">
        <v>78</v>
      </c>
      <c r="P72" t="s">
        <v>197</v>
      </c>
      <c r="Q72" t="s"/>
      <c r="R72" t="s">
        <v>79</v>
      </c>
      <c r="S72" t="s">
        <v>205</v>
      </c>
      <c r="T72" t="s">
        <v>81</v>
      </c>
      <c r="U72" t="s">
        <v>82</v>
      </c>
      <c r="V72" t="s">
        <v>83</v>
      </c>
      <c r="W72" t="s">
        <v>108</v>
      </c>
      <c r="X72" t="s"/>
      <c r="Y72" t="s">
        <v>85</v>
      </c>
      <c r="Z72">
        <f>HYPERLINK("https://hotelmonitor-cachepage.eclerx.com/savepage/tk_15444272643154163_sr_2399.html","info")</f>
        <v/>
      </c>
      <c r="AA72" t="n">
        <v>191091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/>
      <c r="AP72" t="n">
        <v>352</v>
      </c>
      <c r="AQ72" t="s">
        <v>89</v>
      </c>
      <c r="AR72" t="s"/>
      <c r="AS72" t="s"/>
      <c r="AT72" t="s">
        <v>90</v>
      </c>
      <c r="AU72" t="s"/>
      <c r="AV72" t="s"/>
      <c r="AW72" t="s"/>
      <c r="AX72" t="s"/>
      <c r="AY72" t="n">
        <v>1614164</v>
      </c>
      <c r="AZ72" t="s">
        <v>199</v>
      </c>
      <c r="BA72" t="s"/>
      <c r="BB72" t="n">
        <v>546804</v>
      </c>
      <c r="BC72" t="n">
        <v>13.32783</v>
      </c>
      <c r="BD72" t="n">
        <v>52.50779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195</v>
      </c>
      <c r="F73" t="n">
        <v>1268377</v>
      </c>
      <c r="G73" t="s">
        <v>74</v>
      </c>
      <c r="H73" t="s">
        <v>75</v>
      </c>
      <c r="I73" t="s"/>
      <c r="J73" t="s">
        <v>74</v>
      </c>
      <c r="K73" t="n">
        <v>114.45</v>
      </c>
      <c r="L73" t="s">
        <v>76</v>
      </c>
      <c r="M73" t="s"/>
      <c r="N73" t="s">
        <v>202</v>
      </c>
      <c r="O73" t="s">
        <v>78</v>
      </c>
      <c r="P73" t="s">
        <v>197</v>
      </c>
      <c r="Q73" t="s"/>
      <c r="R73" t="s">
        <v>79</v>
      </c>
      <c r="S73" t="s">
        <v>206</v>
      </c>
      <c r="T73" t="s">
        <v>81</v>
      </c>
      <c r="U73" t="s">
        <v>82</v>
      </c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HYPERLINK("https://hotelmonitor-cachepage.eclerx.com/savepage/tk_15444272643154163_sr_2399.html","info")</f>
        <v/>
      </c>
      <c r="AA73" t="n">
        <v>191091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/>
      <c r="AP73" t="n">
        <v>352</v>
      </c>
      <c r="AQ73" t="s">
        <v>89</v>
      </c>
      <c r="AR73" t="s"/>
      <c r="AS73" t="s"/>
      <c r="AT73" t="s">
        <v>90</v>
      </c>
      <c r="AU73" t="s"/>
      <c r="AV73" t="s"/>
      <c r="AW73" t="s"/>
      <c r="AX73" t="s"/>
      <c r="AY73" t="n">
        <v>1614164</v>
      </c>
      <c r="AZ73" t="s">
        <v>199</v>
      </c>
      <c r="BA73" t="s"/>
      <c r="BB73" t="n">
        <v>546804</v>
      </c>
      <c r="BC73" t="n">
        <v>13.32783</v>
      </c>
      <c r="BD73" t="n">
        <v>52.50779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195</v>
      </c>
      <c r="F74" t="n">
        <v>1268377</v>
      </c>
      <c r="G74" t="s">
        <v>74</v>
      </c>
      <c r="H74" t="s">
        <v>75</v>
      </c>
      <c r="I74" t="s"/>
      <c r="J74" t="s">
        <v>74</v>
      </c>
      <c r="K74" t="n">
        <v>116.55</v>
      </c>
      <c r="L74" t="s">
        <v>76</v>
      </c>
      <c r="M74" t="s"/>
      <c r="N74" t="s">
        <v>200</v>
      </c>
      <c r="O74" t="s">
        <v>78</v>
      </c>
      <c r="P74" t="s">
        <v>197</v>
      </c>
      <c r="Q74" t="s"/>
      <c r="R74" t="s">
        <v>79</v>
      </c>
      <c r="S74" t="s">
        <v>207</v>
      </c>
      <c r="T74" t="s">
        <v>81</v>
      </c>
      <c r="U74" t="s">
        <v>82</v>
      </c>
      <c r="V74" t="s">
        <v>83</v>
      </c>
      <c r="W74" t="s">
        <v>108</v>
      </c>
      <c r="X74" t="s"/>
      <c r="Y74" t="s">
        <v>85</v>
      </c>
      <c r="Z74">
        <f>HYPERLINK("https://hotelmonitor-cachepage.eclerx.com/savepage/tk_15444272643154163_sr_2399.html","info")</f>
        <v/>
      </c>
      <c r="AA74" t="n">
        <v>191091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/>
      <c r="AP74" t="n">
        <v>352</v>
      </c>
      <c r="AQ74" t="s">
        <v>89</v>
      </c>
      <c r="AR74" t="s"/>
      <c r="AS74" t="s"/>
      <c r="AT74" t="s">
        <v>90</v>
      </c>
      <c r="AU74" t="s"/>
      <c r="AV74" t="s"/>
      <c r="AW74" t="s"/>
      <c r="AX74" t="s"/>
      <c r="AY74" t="n">
        <v>1614164</v>
      </c>
      <c r="AZ74" t="s">
        <v>199</v>
      </c>
      <c r="BA74" t="s"/>
      <c r="BB74" t="n">
        <v>546804</v>
      </c>
      <c r="BC74" t="n">
        <v>13.32783</v>
      </c>
      <c r="BD74" t="n">
        <v>52.50779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195</v>
      </c>
      <c r="F75" t="n">
        <v>1268377</v>
      </c>
      <c r="G75" t="s">
        <v>74</v>
      </c>
      <c r="H75" t="s">
        <v>75</v>
      </c>
      <c r="I75" t="s"/>
      <c r="J75" t="s">
        <v>74</v>
      </c>
      <c r="K75" t="n">
        <v>127.05</v>
      </c>
      <c r="L75" t="s">
        <v>76</v>
      </c>
      <c r="M75" t="s"/>
      <c r="N75" t="s">
        <v>202</v>
      </c>
      <c r="O75" t="s">
        <v>78</v>
      </c>
      <c r="P75" t="s">
        <v>197</v>
      </c>
      <c r="Q75" t="s"/>
      <c r="R75" t="s">
        <v>79</v>
      </c>
      <c r="S75" t="s">
        <v>208</v>
      </c>
      <c r="T75" t="s">
        <v>81</v>
      </c>
      <c r="U75" t="s">
        <v>82</v>
      </c>
      <c r="V75" t="s">
        <v>83</v>
      </c>
      <c r="W75" t="s">
        <v>108</v>
      </c>
      <c r="X75" t="s"/>
      <c r="Y75" t="s">
        <v>85</v>
      </c>
      <c r="Z75">
        <f>HYPERLINK("https://hotelmonitor-cachepage.eclerx.com/savepage/tk_15444272643154163_sr_2399.html","info")</f>
        <v/>
      </c>
      <c r="AA75" t="n">
        <v>191091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/>
      <c r="AP75" t="n">
        <v>352</v>
      </c>
      <c r="AQ75" t="s">
        <v>89</v>
      </c>
      <c r="AR75" t="s"/>
      <c r="AS75" t="s"/>
      <c r="AT75" t="s">
        <v>90</v>
      </c>
      <c r="AU75" t="s"/>
      <c r="AV75" t="s"/>
      <c r="AW75" t="s"/>
      <c r="AX75" t="s"/>
      <c r="AY75" t="n">
        <v>1614164</v>
      </c>
      <c r="AZ75" t="s">
        <v>199</v>
      </c>
      <c r="BA75" t="s"/>
      <c r="BB75" t="n">
        <v>546804</v>
      </c>
      <c r="BC75" t="n">
        <v>13.32783</v>
      </c>
      <c r="BD75" t="n">
        <v>52.50779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209</v>
      </c>
      <c r="F76" t="n">
        <v>-1</v>
      </c>
      <c r="G76" t="s">
        <v>74</v>
      </c>
      <c r="H76" t="s">
        <v>75</v>
      </c>
      <c r="I76" t="s"/>
      <c r="J76" t="s">
        <v>74</v>
      </c>
      <c r="K76" t="n">
        <v>89.09999999999999</v>
      </c>
      <c r="L76" t="s">
        <v>76</v>
      </c>
      <c r="M76" t="s"/>
      <c r="N76" t="s">
        <v>210</v>
      </c>
      <c r="O76" t="s">
        <v>78</v>
      </c>
      <c r="P76" t="s">
        <v>209</v>
      </c>
      <c r="Q76" t="s"/>
      <c r="R76" t="s">
        <v>79</v>
      </c>
      <c r="S76" t="s">
        <v>211</v>
      </c>
      <c r="T76" t="s">
        <v>81</v>
      </c>
      <c r="U76" t="s">
        <v>82</v>
      </c>
      <c r="V76" t="s">
        <v>83</v>
      </c>
      <c r="W76" t="s">
        <v>84</v>
      </c>
      <c r="X76" t="s"/>
      <c r="Y76" t="s">
        <v>85</v>
      </c>
      <c r="Z76">
        <f>HYPERLINK("https://hotelmonitor-cachepage.eclerx.com/savepage/tk_15444270401203213_sr_2399.html","info")</f>
        <v/>
      </c>
      <c r="AA76" t="n">
        <v>-163320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/>
      <c r="AP76" t="n">
        <v>287</v>
      </c>
      <c r="AQ76" t="s">
        <v>89</v>
      </c>
      <c r="AR76" t="s"/>
      <c r="AS76" t="s"/>
      <c r="AT76" t="s">
        <v>90</v>
      </c>
      <c r="AU76" t="s"/>
      <c r="AV76" t="s"/>
      <c r="AW76" t="s"/>
      <c r="AX76" t="s"/>
      <c r="AY76" t="n">
        <v>163320</v>
      </c>
      <c r="AZ76" t="s">
        <v>212</v>
      </c>
      <c r="BA76" t="s"/>
      <c r="BB76" t="n">
        <v>70346</v>
      </c>
      <c r="BC76" t="n">
        <v>13.400939</v>
      </c>
      <c r="BD76" t="n">
        <v>52.523158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209</v>
      </c>
      <c r="F77" t="n">
        <v>-1</v>
      </c>
      <c r="G77" t="s">
        <v>74</v>
      </c>
      <c r="H77" t="s">
        <v>75</v>
      </c>
      <c r="I77" t="s"/>
      <c r="J77" t="s">
        <v>74</v>
      </c>
      <c r="K77" t="n">
        <v>99</v>
      </c>
      <c r="L77" t="s">
        <v>76</v>
      </c>
      <c r="M77" t="s"/>
      <c r="N77" t="s">
        <v>113</v>
      </c>
      <c r="O77" t="s">
        <v>78</v>
      </c>
      <c r="P77" t="s">
        <v>209</v>
      </c>
      <c r="Q77" t="s"/>
      <c r="R77" t="s">
        <v>79</v>
      </c>
      <c r="S77" t="s">
        <v>103</v>
      </c>
      <c r="T77" t="s">
        <v>81</v>
      </c>
      <c r="U77" t="s">
        <v>82</v>
      </c>
      <c r="V77" t="s">
        <v>83</v>
      </c>
      <c r="W77" t="s">
        <v>84</v>
      </c>
      <c r="X77" t="s"/>
      <c r="Y77" t="s">
        <v>85</v>
      </c>
      <c r="Z77">
        <f>HYPERLINK("https://hotelmonitor-cachepage.eclerx.com/savepage/tk_15444270401203213_sr_2399.html","info")</f>
        <v/>
      </c>
      <c r="AA77" t="n">
        <v>-163320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/>
      <c r="AP77" t="n">
        <v>287</v>
      </c>
      <c r="AQ77" t="s">
        <v>89</v>
      </c>
      <c r="AR77" t="s"/>
      <c r="AS77" t="s"/>
      <c r="AT77" t="s">
        <v>90</v>
      </c>
      <c r="AU77" t="s"/>
      <c r="AV77" t="s"/>
      <c r="AW77" t="s"/>
      <c r="AX77" t="s"/>
      <c r="AY77" t="n">
        <v>163320</v>
      </c>
      <c r="AZ77" t="s">
        <v>212</v>
      </c>
      <c r="BA77" t="s"/>
      <c r="BB77" t="n">
        <v>70346</v>
      </c>
      <c r="BC77" t="n">
        <v>13.400939</v>
      </c>
      <c r="BD77" t="n">
        <v>52.523158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209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119</v>
      </c>
      <c r="L78" t="s">
        <v>76</v>
      </c>
      <c r="M78" t="s"/>
      <c r="N78" t="s">
        <v>129</v>
      </c>
      <c r="O78" t="s">
        <v>78</v>
      </c>
      <c r="P78" t="s">
        <v>209</v>
      </c>
      <c r="Q78" t="s"/>
      <c r="R78" t="s">
        <v>79</v>
      </c>
      <c r="S78" t="s">
        <v>124</v>
      </c>
      <c r="T78" t="s">
        <v>81</v>
      </c>
      <c r="U78" t="s">
        <v>82</v>
      </c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HYPERLINK("https://hotelmonitor-cachepage.eclerx.com/savepage/tk_15444270401203213_sr_2399.html","info")</f>
        <v/>
      </c>
      <c r="AA78" t="n">
        <v>-163320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/>
      <c r="AP78" t="n">
        <v>287</v>
      </c>
      <c r="AQ78" t="s">
        <v>89</v>
      </c>
      <c r="AR78" t="s"/>
      <c r="AS78" t="s"/>
      <c r="AT78" t="s">
        <v>90</v>
      </c>
      <c r="AU78" t="s"/>
      <c r="AV78" t="s"/>
      <c r="AW78" t="s"/>
      <c r="AX78" t="s"/>
      <c r="AY78" t="n">
        <v>163320</v>
      </c>
      <c r="AZ78" t="s">
        <v>212</v>
      </c>
      <c r="BA78" t="s"/>
      <c r="BB78" t="n">
        <v>70346</v>
      </c>
      <c r="BC78" t="n">
        <v>13.400939</v>
      </c>
      <c r="BD78" t="n">
        <v>52.523158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213</v>
      </c>
      <c r="F79" t="n">
        <v>3587001</v>
      </c>
      <c r="G79" t="s">
        <v>74</v>
      </c>
      <c r="H79" t="s">
        <v>75</v>
      </c>
      <c r="I79" t="s"/>
      <c r="J79" t="s">
        <v>74</v>
      </c>
      <c r="K79" t="n">
        <v>66.15000000000001</v>
      </c>
      <c r="L79" t="s">
        <v>76</v>
      </c>
      <c r="M79" t="s"/>
      <c r="N79" t="s">
        <v>214</v>
      </c>
      <c r="O79" t="s">
        <v>78</v>
      </c>
      <c r="P79" t="s">
        <v>215</v>
      </c>
      <c r="Q79" t="s"/>
      <c r="R79" t="s">
        <v>119</v>
      </c>
      <c r="S79" t="s">
        <v>216</v>
      </c>
      <c r="T79" t="s">
        <v>81</v>
      </c>
      <c r="U79" t="s">
        <v>82</v>
      </c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HYPERLINK("https://hotelmonitor-cachepage.eclerx.com/savepage/tk_15444267674329708_sr_2399.html","info")</f>
        <v/>
      </c>
      <c r="AA79" t="n">
        <v>210751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/>
      <c r="AP79" t="n">
        <v>205</v>
      </c>
      <c r="AQ79" t="s">
        <v>89</v>
      </c>
      <c r="AR79" t="s"/>
      <c r="AS79" t="s"/>
      <c r="AT79" t="s">
        <v>90</v>
      </c>
      <c r="AU79" t="s"/>
      <c r="AV79" t="s"/>
      <c r="AW79" t="s"/>
      <c r="AX79" t="s"/>
      <c r="AY79" t="n">
        <v>937964</v>
      </c>
      <c r="AZ79" t="s">
        <v>217</v>
      </c>
      <c r="BA79" t="s"/>
      <c r="BB79" t="n">
        <v>423446</v>
      </c>
      <c r="BC79" t="n">
        <v>13.448687</v>
      </c>
      <c r="BD79" t="n">
        <v>52.511946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213</v>
      </c>
      <c r="F80" t="n">
        <v>3587001</v>
      </c>
      <c r="G80" t="s">
        <v>74</v>
      </c>
      <c r="H80" t="s">
        <v>75</v>
      </c>
      <c r="I80" t="s"/>
      <c r="J80" t="s">
        <v>74</v>
      </c>
      <c r="K80" t="n">
        <v>84.45</v>
      </c>
      <c r="L80" t="s">
        <v>76</v>
      </c>
      <c r="M80" t="s"/>
      <c r="N80" t="s">
        <v>121</v>
      </c>
      <c r="O80" t="s">
        <v>78</v>
      </c>
      <c r="P80" t="s">
        <v>215</v>
      </c>
      <c r="Q80" t="s"/>
      <c r="R80" t="s">
        <v>119</v>
      </c>
      <c r="S80" t="s">
        <v>218</v>
      </c>
      <c r="T80" t="s">
        <v>81</v>
      </c>
      <c r="U80" t="s">
        <v>82</v>
      </c>
      <c r="V80" t="s">
        <v>83</v>
      </c>
      <c r="W80" t="s">
        <v>108</v>
      </c>
      <c r="X80" t="s"/>
      <c r="Y80" t="s">
        <v>85</v>
      </c>
      <c r="Z80">
        <f>HYPERLINK("https://hotelmonitor-cachepage.eclerx.com/savepage/tk_15444267674329708_sr_2399.html","info")</f>
        <v/>
      </c>
      <c r="AA80" t="n">
        <v>210751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88</v>
      </c>
      <c r="AO80" t="s"/>
      <c r="AP80" t="n">
        <v>205</v>
      </c>
      <c r="AQ80" t="s">
        <v>89</v>
      </c>
      <c r="AR80" t="s"/>
      <c r="AS80" t="s"/>
      <c r="AT80" t="s">
        <v>90</v>
      </c>
      <c r="AU80" t="s"/>
      <c r="AV80" t="s"/>
      <c r="AW80" t="s"/>
      <c r="AX80" t="s"/>
      <c r="AY80" t="n">
        <v>937964</v>
      </c>
      <c r="AZ80" t="s">
        <v>217</v>
      </c>
      <c r="BA80" t="s"/>
      <c r="BB80" t="n">
        <v>423446</v>
      </c>
      <c r="BC80" t="n">
        <v>13.448687</v>
      </c>
      <c r="BD80" t="n">
        <v>52.511946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213</v>
      </c>
      <c r="F81" t="n">
        <v>3587001</v>
      </c>
      <c r="G81" t="s">
        <v>74</v>
      </c>
      <c r="H81" t="s">
        <v>75</v>
      </c>
      <c r="I81" t="s"/>
      <c r="J81" t="s">
        <v>74</v>
      </c>
      <c r="K81" t="n">
        <v>85.05</v>
      </c>
      <c r="L81" t="s">
        <v>76</v>
      </c>
      <c r="M81" t="s"/>
      <c r="N81" t="s">
        <v>219</v>
      </c>
      <c r="O81" t="s">
        <v>78</v>
      </c>
      <c r="P81" t="s">
        <v>215</v>
      </c>
      <c r="Q81" t="s"/>
      <c r="R81" t="s">
        <v>119</v>
      </c>
      <c r="S81" t="s">
        <v>220</v>
      </c>
      <c r="T81" t="s">
        <v>81</v>
      </c>
      <c r="U81" t="s">
        <v>82</v>
      </c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HYPERLINK("https://hotelmonitor-cachepage.eclerx.com/savepage/tk_15444267674329708_sr_2399.html","info")</f>
        <v/>
      </c>
      <c r="AA81" t="n">
        <v>210751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88</v>
      </c>
      <c r="AO81" t="s"/>
      <c r="AP81" t="n">
        <v>205</v>
      </c>
      <c r="AQ81" t="s">
        <v>89</v>
      </c>
      <c r="AR81" t="s"/>
      <c r="AS81" t="s"/>
      <c r="AT81" t="s">
        <v>90</v>
      </c>
      <c r="AU81" t="s"/>
      <c r="AV81" t="s"/>
      <c r="AW81" t="s"/>
      <c r="AX81" t="s"/>
      <c r="AY81" t="n">
        <v>937964</v>
      </c>
      <c r="AZ81" t="s">
        <v>217</v>
      </c>
      <c r="BA81" t="s"/>
      <c r="BB81" t="n">
        <v>423446</v>
      </c>
      <c r="BC81" t="n">
        <v>13.448687</v>
      </c>
      <c r="BD81" t="n">
        <v>52.511946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221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94.3</v>
      </c>
      <c r="L82" t="s">
        <v>76</v>
      </c>
      <c r="M82" t="s"/>
      <c r="N82" t="s">
        <v>158</v>
      </c>
      <c r="O82" t="s">
        <v>78</v>
      </c>
      <c r="P82" t="s">
        <v>221</v>
      </c>
      <c r="Q82" t="s"/>
      <c r="R82" t="s">
        <v>79</v>
      </c>
      <c r="S82" t="s">
        <v>222</v>
      </c>
      <c r="T82" t="s">
        <v>81</v>
      </c>
      <c r="U82" t="s">
        <v>82</v>
      </c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HYPERLINK("https://hotelmonitor-cachepage.eclerx.com/savepage/tk_15444276746319225_sr_2399.html","info")</f>
        <v/>
      </c>
      <c r="AA82" t="n">
        <v>-163106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88</v>
      </c>
      <c r="AO82" t="s"/>
      <c r="AP82" t="n">
        <v>476</v>
      </c>
      <c r="AQ82" t="s">
        <v>89</v>
      </c>
      <c r="AR82" t="s"/>
      <c r="AS82" t="s"/>
      <c r="AT82" t="s">
        <v>90</v>
      </c>
      <c r="AU82" t="s"/>
      <c r="AV82" t="s"/>
      <c r="AW82" t="s"/>
      <c r="AX82" t="s"/>
      <c r="AY82" t="n">
        <v>163106</v>
      </c>
      <c r="AZ82" t="s">
        <v>223</v>
      </c>
      <c r="BA82" t="s"/>
      <c r="BB82" t="n">
        <v>222599</v>
      </c>
      <c r="BC82" t="n">
        <v>13.32278</v>
      </c>
      <c r="BD82" t="n">
        <v>52.50931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221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108.9</v>
      </c>
      <c r="L83" t="s">
        <v>76</v>
      </c>
      <c r="M83" t="s"/>
      <c r="N83" t="s">
        <v>224</v>
      </c>
      <c r="O83" t="s">
        <v>78</v>
      </c>
      <c r="P83" t="s">
        <v>221</v>
      </c>
      <c r="Q83" t="s"/>
      <c r="R83" t="s">
        <v>79</v>
      </c>
      <c r="S83" t="s">
        <v>225</v>
      </c>
      <c r="T83" t="s">
        <v>81</v>
      </c>
      <c r="U83" t="s">
        <v>82</v>
      </c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HYPERLINK("https://hotelmonitor-cachepage.eclerx.com/savepage/tk_15444276746319225_sr_2399.html","info")</f>
        <v/>
      </c>
      <c r="AA83" t="n">
        <v>-163106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88</v>
      </c>
      <c r="AO83" t="s"/>
      <c r="AP83" t="n">
        <v>476</v>
      </c>
      <c r="AQ83" t="s">
        <v>89</v>
      </c>
      <c r="AR83" t="s"/>
      <c r="AS83" t="s"/>
      <c r="AT83" t="s">
        <v>90</v>
      </c>
      <c r="AU83" t="s"/>
      <c r="AV83" t="s"/>
      <c r="AW83" t="s"/>
      <c r="AX83" t="s"/>
      <c r="AY83" t="n">
        <v>163106</v>
      </c>
      <c r="AZ83" t="s">
        <v>223</v>
      </c>
      <c r="BA83" t="s"/>
      <c r="BB83" t="n">
        <v>222599</v>
      </c>
      <c r="BC83" t="n">
        <v>13.32278</v>
      </c>
      <c r="BD83" t="n">
        <v>52.50931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221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111.35</v>
      </c>
      <c r="L84" t="s">
        <v>76</v>
      </c>
      <c r="M84" t="s"/>
      <c r="N84" t="s">
        <v>226</v>
      </c>
      <c r="O84" t="s">
        <v>78</v>
      </c>
      <c r="P84" t="s">
        <v>221</v>
      </c>
      <c r="Q84" t="s"/>
      <c r="R84" t="s">
        <v>79</v>
      </c>
      <c r="S84" t="s">
        <v>227</v>
      </c>
      <c r="T84" t="s">
        <v>81</v>
      </c>
      <c r="U84" t="s">
        <v>82</v>
      </c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HYPERLINK("https://hotelmonitor-cachepage.eclerx.com/savepage/tk_15444276746319225_sr_2399.html","info")</f>
        <v/>
      </c>
      <c r="AA84" t="n">
        <v>-163106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88</v>
      </c>
      <c r="AO84" t="s"/>
      <c r="AP84" t="n">
        <v>476</v>
      </c>
      <c r="AQ84" t="s">
        <v>89</v>
      </c>
      <c r="AR84" t="s"/>
      <c r="AS84" t="s"/>
      <c r="AT84" t="s">
        <v>90</v>
      </c>
      <c r="AU84" t="s"/>
      <c r="AV84" t="s"/>
      <c r="AW84" t="s"/>
      <c r="AX84" t="s"/>
      <c r="AY84" t="n">
        <v>163106</v>
      </c>
      <c r="AZ84" t="s">
        <v>223</v>
      </c>
      <c r="BA84" t="s"/>
      <c r="BB84" t="n">
        <v>222599</v>
      </c>
      <c r="BC84" t="n">
        <v>13.32278</v>
      </c>
      <c r="BD84" t="n">
        <v>52.50931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221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119.85</v>
      </c>
      <c r="L85" t="s">
        <v>76</v>
      </c>
      <c r="M85" t="s"/>
      <c r="N85" t="s">
        <v>228</v>
      </c>
      <c r="O85" t="s">
        <v>78</v>
      </c>
      <c r="P85" t="s">
        <v>221</v>
      </c>
      <c r="Q85" t="s"/>
      <c r="R85" t="s">
        <v>79</v>
      </c>
      <c r="S85" t="s">
        <v>229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HYPERLINK("https://hotelmonitor-cachepage.eclerx.com/savepage/tk_15444276746319225_sr_2399.html","info")</f>
        <v/>
      </c>
      <c r="AA85" t="n">
        <v>-163106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88</v>
      </c>
      <c r="AO85" t="s"/>
      <c r="AP85" t="n">
        <v>476</v>
      </c>
      <c r="AQ85" t="s">
        <v>89</v>
      </c>
      <c r="AR85" t="s"/>
      <c r="AS85" t="s"/>
      <c r="AT85" t="s">
        <v>90</v>
      </c>
      <c r="AU85" t="s"/>
      <c r="AV85" t="s"/>
      <c r="AW85" t="s"/>
      <c r="AX85" t="s"/>
      <c r="AY85" t="n">
        <v>163106</v>
      </c>
      <c r="AZ85" t="s">
        <v>223</v>
      </c>
      <c r="BA85" t="s"/>
      <c r="BB85" t="n">
        <v>222599</v>
      </c>
      <c r="BC85" t="n">
        <v>13.32278</v>
      </c>
      <c r="BD85" t="n">
        <v>52.50931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221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121</v>
      </c>
      <c r="L86" t="s">
        <v>76</v>
      </c>
      <c r="M86" t="s"/>
      <c r="N86" t="s">
        <v>224</v>
      </c>
      <c r="O86" t="s">
        <v>78</v>
      </c>
      <c r="P86" t="s">
        <v>221</v>
      </c>
      <c r="Q86" t="s"/>
      <c r="R86" t="s">
        <v>79</v>
      </c>
      <c r="S86" t="s">
        <v>230</v>
      </c>
      <c r="T86" t="s">
        <v>81</v>
      </c>
      <c r="U86" t="s">
        <v>82</v>
      </c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HYPERLINK("https://hotelmonitor-cachepage.eclerx.com/savepage/tk_15444276746319225_sr_2399.html","info")</f>
        <v/>
      </c>
      <c r="AA86" t="n">
        <v>-163106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88</v>
      </c>
      <c r="AO86" t="s"/>
      <c r="AP86" t="n">
        <v>476</v>
      </c>
      <c r="AQ86" t="s">
        <v>89</v>
      </c>
      <c r="AR86" t="s"/>
      <c r="AS86" t="s"/>
      <c r="AT86" t="s">
        <v>90</v>
      </c>
      <c r="AU86" t="s"/>
      <c r="AV86" t="s"/>
      <c r="AW86" t="s"/>
      <c r="AX86" t="s"/>
      <c r="AY86" t="n">
        <v>163106</v>
      </c>
      <c r="AZ86" t="s">
        <v>223</v>
      </c>
      <c r="BA86" t="s"/>
      <c r="BB86" t="n">
        <v>222599</v>
      </c>
      <c r="BC86" t="n">
        <v>13.32278</v>
      </c>
      <c r="BD86" t="n">
        <v>52.50931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221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141</v>
      </c>
      <c r="L87" t="s">
        <v>76</v>
      </c>
      <c r="M87" t="s"/>
      <c r="N87" t="s">
        <v>228</v>
      </c>
      <c r="O87" t="s">
        <v>78</v>
      </c>
      <c r="P87" t="s">
        <v>221</v>
      </c>
      <c r="Q87" t="s"/>
      <c r="R87" t="s">
        <v>79</v>
      </c>
      <c r="S87" t="s">
        <v>231</v>
      </c>
      <c r="T87" t="s">
        <v>81</v>
      </c>
      <c r="U87" t="s">
        <v>82</v>
      </c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HYPERLINK("https://hotelmonitor-cachepage.eclerx.com/savepage/tk_15444276746319225_sr_2399.html","info")</f>
        <v/>
      </c>
      <c r="AA87" t="n">
        <v>-163106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88</v>
      </c>
      <c r="AO87" t="s"/>
      <c r="AP87" t="n">
        <v>476</v>
      </c>
      <c r="AQ87" t="s">
        <v>89</v>
      </c>
      <c r="AR87" t="s"/>
      <c r="AS87" t="s"/>
      <c r="AT87" t="s">
        <v>90</v>
      </c>
      <c r="AU87" t="s"/>
      <c r="AV87" t="s"/>
      <c r="AW87" t="s"/>
      <c r="AX87" t="s"/>
      <c r="AY87" t="n">
        <v>163106</v>
      </c>
      <c r="AZ87" t="s">
        <v>223</v>
      </c>
      <c r="BA87" t="s"/>
      <c r="BB87" t="n">
        <v>222599</v>
      </c>
      <c r="BC87" t="n">
        <v>13.32278</v>
      </c>
      <c r="BD87" t="n">
        <v>52.50931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221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141.3</v>
      </c>
      <c r="L88" t="s">
        <v>76</v>
      </c>
      <c r="M88" t="s"/>
      <c r="N88" t="s">
        <v>224</v>
      </c>
      <c r="O88" t="s">
        <v>78</v>
      </c>
      <c r="P88" t="s">
        <v>221</v>
      </c>
      <c r="Q88" t="s"/>
      <c r="R88" t="s">
        <v>79</v>
      </c>
      <c r="S88" t="s">
        <v>232</v>
      </c>
      <c r="T88" t="s">
        <v>81</v>
      </c>
      <c r="U88" t="s">
        <v>82</v>
      </c>
      <c r="V88" t="s">
        <v>83</v>
      </c>
      <c r="W88" t="s">
        <v>108</v>
      </c>
      <c r="X88" t="s"/>
      <c r="Y88" t="s">
        <v>85</v>
      </c>
      <c r="Z88">
        <f>HYPERLINK("https://hotelmonitor-cachepage.eclerx.com/savepage/tk_15444276746319225_sr_2399.html","info")</f>
        <v/>
      </c>
      <c r="AA88" t="n">
        <v>-163106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88</v>
      </c>
      <c r="AO88" t="s"/>
      <c r="AP88" t="n">
        <v>476</v>
      </c>
      <c r="AQ88" t="s">
        <v>89</v>
      </c>
      <c r="AR88" t="s"/>
      <c r="AS88" t="s"/>
      <c r="AT88" t="s">
        <v>90</v>
      </c>
      <c r="AU88" t="s"/>
      <c r="AV88" t="s"/>
      <c r="AW88" t="s"/>
      <c r="AX88" t="s"/>
      <c r="AY88" t="n">
        <v>163106</v>
      </c>
      <c r="AZ88" t="s">
        <v>223</v>
      </c>
      <c r="BA88" t="s"/>
      <c r="BB88" t="n">
        <v>222599</v>
      </c>
      <c r="BC88" t="n">
        <v>13.32278</v>
      </c>
      <c r="BD88" t="n">
        <v>52.50931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221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141.95</v>
      </c>
      <c r="L89" t="s">
        <v>76</v>
      </c>
      <c r="M89" t="s"/>
      <c r="N89" t="s">
        <v>226</v>
      </c>
      <c r="O89" t="s">
        <v>78</v>
      </c>
      <c r="P89" t="s">
        <v>221</v>
      </c>
      <c r="Q89" t="s"/>
      <c r="R89" t="s">
        <v>79</v>
      </c>
      <c r="S89" t="s">
        <v>233</v>
      </c>
      <c r="T89" t="s">
        <v>81</v>
      </c>
      <c r="U89" t="s">
        <v>82</v>
      </c>
      <c r="V89" t="s">
        <v>83</v>
      </c>
      <c r="W89" t="s">
        <v>108</v>
      </c>
      <c r="X89" t="s"/>
      <c r="Y89" t="s">
        <v>85</v>
      </c>
      <c r="Z89">
        <f>HYPERLINK("https://hotelmonitor-cachepage.eclerx.com/savepage/tk_15444276746319225_sr_2399.html","info")</f>
        <v/>
      </c>
      <c r="AA89" t="n">
        <v>-163106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88</v>
      </c>
      <c r="AO89" t="s"/>
      <c r="AP89" t="n">
        <v>476</v>
      </c>
      <c r="AQ89" t="s">
        <v>89</v>
      </c>
      <c r="AR89" t="s"/>
      <c r="AS89" t="s"/>
      <c r="AT89" t="s">
        <v>90</v>
      </c>
      <c r="AU89" t="s"/>
      <c r="AV89" t="s"/>
      <c r="AW89" t="s"/>
      <c r="AX89" t="s"/>
      <c r="AY89" t="n">
        <v>163106</v>
      </c>
      <c r="AZ89" t="s">
        <v>223</v>
      </c>
      <c r="BA89" t="s"/>
      <c r="BB89" t="n">
        <v>222599</v>
      </c>
      <c r="BC89" t="n">
        <v>13.32278</v>
      </c>
      <c r="BD89" t="n">
        <v>52.50931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221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150.45</v>
      </c>
      <c r="L90" t="s">
        <v>76</v>
      </c>
      <c r="M90" t="s"/>
      <c r="N90" t="s">
        <v>228</v>
      </c>
      <c r="O90" t="s">
        <v>78</v>
      </c>
      <c r="P90" t="s">
        <v>221</v>
      </c>
      <c r="Q90" t="s"/>
      <c r="R90" t="s">
        <v>79</v>
      </c>
      <c r="S90" t="s">
        <v>234</v>
      </c>
      <c r="T90" t="s">
        <v>81</v>
      </c>
      <c r="U90" t="s">
        <v>82</v>
      </c>
      <c r="V90" t="s">
        <v>83</v>
      </c>
      <c r="W90" t="s">
        <v>108</v>
      </c>
      <c r="X90" t="s"/>
      <c r="Y90" t="s">
        <v>85</v>
      </c>
      <c r="Z90">
        <f>HYPERLINK("https://hotelmonitor-cachepage.eclerx.com/savepage/tk_15444276746319225_sr_2399.html","info")</f>
        <v/>
      </c>
      <c r="AA90" t="n">
        <v>-163106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88</v>
      </c>
      <c r="AO90" t="s"/>
      <c r="AP90" t="n">
        <v>476</v>
      </c>
      <c r="AQ90" t="s">
        <v>89</v>
      </c>
      <c r="AR90" t="s"/>
      <c r="AS90" t="s"/>
      <c r="AT90" t="s">
        <v>90</v>
      </c>
      <c r="AU90" t="s"/>
      <c r="AV90" t="s"/>
      <c r="AW90" t="s"/>
      <c r="AX90" t="s"/>
      <c r="AY90" t="n">
        <v>163106</v>
      </c>
      <c r="AZ90" t="s">
        <v>223</v>
      </c>
      <c r="BA90" t="s"/>
      <c r="BB90" t="n">
        <v>222599</v>
      </c>
      <c r="BC90" t="n">
        <v>13.32278</v>
      </c>
      <c r="BD90" t="n">
        <v>52.50931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221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157</v>
      </c>
      <c r="L91" t="s">
        <v>76</v>
      </c>
      <c r="M91" t="s"/>
      <c r="N91" t="s">
        <v>224</v>
      </c>
      <c r="O91" t="s">
        <v>78</v>
      </c>
      <c r="P91" t="s">
        <v>221</v>
      </c>
      <c r="Q91" t="s"/>
      <c r="R91" t="s">
        <v>79</v>
      </c>
      <c r="S91" t="s">
        <v>235</v>
      </c>
      <c r="T91" t="s">
        <v>81</v>
      </c>
      <c r="U91" t="s">
        <v>82</v>
      </c>
      <c r="V91" t="s">
        <v>83</v>
      </c>
      <c r="W91" t="s">
        <v>108</v>
      </c>
      <c r="X91" t="s"/>
      <c r="Y91" t="s">
        <v>85</v>
      </c>
      <c r="Z91">
        <f>HYPERLINK("https://hotelmonitor-cachepage.eclerx.com/savepage/tk_15444276746319225_sr_2399.html","info")</f>
        <v/>
      </c>
      <c r="AA91" t="n">
        <v>-163106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88</v>
      </c>
      <c r="AO91" t="s"/>
      <c r="AP91" t="n">
        <v>476</v>
      </c>
      <c r="AQ91" t="s">
        <v>89</v>
      </c>
      <c r="AR91" t="s"/>
      <c r="AS91" t="s"/>
      <c r="AT91" t="s">
        <v>90</v>
      </c>
      <c r="AU91" t="s"/>
      <c r="AV91" t="s"/>
      <c r="AW91" t="s"/>
      <c r="AX91" t="s"/>
      <c r="AY91" t="n">
        <v>163106</v>
      </c>
      <c r="AZ91" t="s">
        <v>223</v>
      </c>
      <c r="BA91" t="s"/>
      <c r="BB91" t="n">
        <v>222599</v>
      </c>
      <c r="BC91" t="n">
        <v>13.32278</v>
      </c>
      <c r="BD91" t="n">
        <v>52.50931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221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167</v>
      </c>
      <c r="L92" t="s">
        <v>76</v>
      </c>
      <c r="M92" t="s"/>
      <c r="N92" t="s">
        <v>226</v>
      </c>
      <c r="O92" t="s">
        <v>78</v>
      </c>
      <c r="P92" t="s">
        <v>221</v>
      </c>
      <c r="Q92" t="s"/>
      <c r="R92" t="s">
        <v>79</v>
      </c>
      <c r="S92" t="s">
        <v>236</v>
      </c>
      <c r="T92" t="s">
        <v>81</v>
      </c>
      <c r="U92" t="s">
        <v>82</v>
      </c>
      <c r="V92" t="s">
        <v>83</v>
      </c>
      <c r="W92" t="s">
        <v>108</v>
      </c>
      <c r="X92" t="s"/>
      <c r="Y92" t="s">
        <v>85</v>
      </c>
      <c r="Z92">
        <f>HYPERLINK("https://hotelmonitor-cachepage.eclerx.com/savepage/tk_15444276746319225_sr_2399.html","info")</f>
        <v/>
      </c>
      <c r="AA92" t="n">
        <v>-163106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88</v>
      </c>
      <c r="AO92" t="s"/>
      <c r="AP92" t="n">
        <v>476</v>
      </c>
      <c r="AQ92" t="s">
        <v>89</v>
      </c>
      <c r="AR92" t="s"/>
      <c r="AS92" t="s"/>
      <c r="AT92" t="s">
        <v>90</v>
      </c>
      <c r="AU92" t="s"/>
      <c r="AV92" t="s"/>
      <c r="AW92" t="s"/>
      <c r="AX92" t="s"/>
      <c r="AY92" t="n">
        <v>163106</v>
      </c>
      <c r="AZ92" t="s">
        <v>223</v>
      </c>
      <c r="BA92" t="s"/>
      <c r="BB92" t="n">
        <v>222599</v>
      </c>
      <c r="BC92" t="n">
        <v>13.32278</v>
      </c>
      <c r="BD92" t="n">
        <v>52.50931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221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177</v>
      </c>
      <c r="L93" t="s">
        <v>76</v>
      </c>
      <c r="M93" t="s"/>
      <c r="N93" t="s">
        <v>228</v>
      </c>
      <c r="O93" t="s">
        <v>78</v>
      </c>
      <c r="P93" t="s">
        <v>221</v>
      </c>
      <c r="Q93" t="s"/>
      <c r="R93" t="s">
        <v>79</v>
      </c>
      <c r="S93" t="s">
        <v>237</v>
      </c>
      <c r="T93" t="s">
        <v>81</v>
      </c>
      <c r="U93" t="s">
        <v>82</v>
      </c>
      <c r="V93" t="s">
        <v>83</v>
      </c>
      <c r="W93" t="s">
        <v>108</v>
      </c>
      <c r="X93" t="s"/>
      <c r="Y93" t="s">
        <v>85</v>
      </c>
      <c r="Z93">
        <f>HYPERLINK("https://hotelmonitor-cachepage.eclerx.com/savepage/tk_15444276746319225_sr_2399.html","info")</f>
        <v/>
      </c>
      <c r="AA93" t="n">
        <v>-163106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88</v>
      </c>
      <c r="AO93" t="s"/>
      <c r="AP93" t="n">
        <v>476</v>
      </c>
      <c r="AQ93" t="s">
        <v>89</v>
      </c>
      <c r="AR93" t="s"/>
      <c r="AS93" t="s"/>
      <c r="AT93" t="s">
        <v>90</v>
      </c>
      <c r="AU93" t="s"/>
      <c r="AV93" t="s"/>
      <c r="AW93" t="s"/>
      <c r="AX93" t="s"/>
      <c r="AY93" t="n">
        <v>163106</v>
      </c>
      <c r="AZ93" t="s">
        <v>223</v>
      </c>
      <c r="BA93" t="s"/>
      <c r="BB93" t="n">
        <v>222599</v>
      </c>
      <c r="BC93" t="n">
        <v>13.32278</v>
      </c>
      <c r="BD93" t="n">
        <v>52.50931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238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89</v>
      </c>
      <c r="L94" t="s">
        <v>76</v>
      </c>
      <c r="M94" t="s"/>
      <c r="N94" t="s">
        <v>158</v>
      </c>
      <c r="O94" t="s">
        <v>78</v>
      </c>
      <c r="P94" t="s">
        <v>238</v>
      </c>
      <c r="Q94" t="s"/>
      <c r="R94" t="s">
        <v>79</v>
      </c>
      <c r="S94" t="s">
        <v>94</v>
      </c>
      <c r="T94" t="s">
        <v>81</v>
      </c>
      <c r="U94" t="s">
        <v>82</v>
      </c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HYPERLINK("https://hotelmonitor-cachepage.eclerx.com/savepage/tk_15444271392448297_sr_2399.html","info")</f>
        <v/>
      </c>
      <c r="AA94" t="n">
        <v>-6796582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88</v>
      </c>
      <c r="AO94" t="s"/>
      <c r="AP94" t="n">
        <v>315</v>
      </c>
      <c r="AQ94" t="s">
        <v>89</v>
      </c>
      <c r="AR94" t="s"/>
      <c r="AS94" t="s"/>
      <c r="AT94" t="s">
        <v>90</v>
      </c>
      <c r="AU94" t="s"/>
      <c r="AV94" t="s"/>
      <c r="AW94" t="s"/>
      <c r="AX94" t="s"/>
      <c r="AY94" t="n">
        <v>6796582</v>
      </c>
      <c r="AZ94" t="s">
        <v>239</v>
      </c>
      <c r="BA94" t="s"/>
      <c r="BB94" t="n">
        <v>545095</v>
      </c>
      <c r="BC94" t="n">
        <v>13.413612</v>
      </c>
      <c r="BD94" t="n">
        <v>52.511715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238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99</v>
      </c>
      <c r="L95" t="s">
        <v>76</v>
      </c>
      <c r="M95" t="s"/>
      <c r="N95" t="s">
        <v>113</v>
      </c>
      <c r="O95" t="s">
        <v>78</v>
      </c>
      <c r="P95" t="s">
        <v>238</v>
      </c>
      <c r="Q95" t="s"/>
      <c r="R95" t="s">
        <v>79</v>
      </c>
      <c r="S95" t="s">
        <v>103</v>
      </c>
      <c r="T95" t="s">
        <v>81</v>
      </c>
      <c r="U95" t="s">
        <v>82</v>
      </c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HYPERLINK("https://hotelmonitor-cachepage.eclerx.com/savepage/tk_15444271392448297_sr_2399.html","info")</f>
        <v/>
      </c>
      <c r="AA95" t="n">
        <v>-6796582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88</v>
      </c>
      <c r="AO95" t="s"/>
      <c r="AP95" t="n">
        <v>315</v>
      </c>
      <c r="AQ95" t="s">
        <v>89</v>
      </c>
      <c r="AR95" t="s"/>
      <c r="AS95" t="s"/>
      <c r="AT95" t="s">
        <v>90</v>
      </c>
      <c r="AU95" t="s"/>
      <c r="AV95" t="s"/>
      <c r="AW95" t="s"/>
      <c r="AX95" t="s"/>
      <c r="AY95" t="n">
        <v>6796582</v>
      </c>
      <c r="AZ95" t="s">
        <v>239</v>
      </c>
      <c r="BA95" t="s"/>
      <c r="BB95" t="n">
        <v>545095</v>
      </c>
      <c r="BC95" t="n">
        <v>13.413612</v>
      </c>
      <c r="BD95" t="n">
        <v>52.511715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240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109.6</v>
      </c>
      <c r="L96" t="s">
        <v>76</v>
      </c>
      <c r="M96" t="s"/>
      <c r="N96" t="s">
        <v>158</v>
      </c>
      <c r="O96" t="s">
        <v>78</v>
      </c>
      <c r="P96" t="s">
        <v>240</v>
      </c>
      <c r="Q96" t="s"/>
      <c r="R96" t="s">
        <v>79</v>
      </c>
      <c r="S96" t="s">
        <v>241</v>
      </c>
      <c r="T96" t="s">
        <v>81</v>
      </c>
      <c r="U96" t="s">
        <v>82</v>
      </c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HYPERLINK("https://hotelmonitor-cachepage.eclerx.com/savepage/tk_1544427435075893_sr_2399.html","info")</f>
        <v/>
      </c>
      <c r="AA96" t="n">
        <v>-6796584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88</v>
      </c>
      <c r="AO96" t="s"/>
      <c r="AP96" t="n">
        <v>404</v>
      </c>
      <c r="AQ96" t="s">
        <v>89</v>
      </c>
      <c r="AR96" t="s"/>
      <c r="AS96" t="s"/>
      <c r="AT96" t="s">
        <v>90</v>
      </c>
      <c r="AU96" t="s"/>
      <c r="AV96" t="s"/>
      <c r="AW96" t="s"/>
      <c r="AX96" t="s"/>
      <c r="AY96" t="n">
        <v>6796584</v>
      </c>
      <c r="AZ96" t="s">
        <v>242</v>
      </c>
      <c r="BA96" t="s"/>
      <c r="BB96" t="n">
        <v>459980</v>
      </c>
      <c r="BC96" t="n">
        <v>13.40386</v>
      </c>
      <c r="BD96" t="n">
        <v>52.525882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240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129</v>
      </c>
      <c r="L97" t="s">
        <v>76</v>
      </c>
      <c r="M97" t="s"/>
      <c r="N97" t="s">
        <v>121</v>
      </c>
      <c r="O97" t="s">
        <v>78</v>
      </c>
      <c r="P97" t="s">
        <v>240</v>
      </c>
      <c r="Q97" t="s"/>
      <c r="R97" t="s">
        <v>79</v>
      </c>
      <c r="S97" t="s">
        <v>243</v>
      </c>
      <c r="T97" t="s">
        <v>81</v>
      </c>
      <c r="U97" t="s">
        <v>82</v>
      </c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HYPERLINK("https://hotelmonitor-cachepage.eclerx.com/savepage/tk_1544427435075893_sr_2399.html","info")</f>
        <v/>
      </c>
      <c r="AA97" t="n">
        <v>-6796584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88</v>
      </c>
      <c r="AO97" t="s"/>
      <c r="AP97" t="n">
        <v>404</v>
      </c>
      <c r="AQ97" t="s">
        <v>89</v>
      </c>
      <c r="AR97" t="s"/>
      <c r="AS97" t="s"/>
      <c r="AT97" t="s">
        <v>90</v>
      </c>
      <c r="AU97" t="s"/>
      <c r="AV97" t="s"/>
      <c r="AW97" t="s"/>
      <c r="AX97" t="s"/>
      <c r="AY97" t="n">
        <v>6796584</v>
      </c>
      <c r="AZ97" t="s">
        <v>242</v>
      </c>
      <c r="BA97" t="s"/>
      <c r="BB97" t="n">
        <v>459980</v>
      </c>
      <c r="BC97" t="n">
        <v>13.40386</v>
      </c>
      <c r="BD97" t="n">
        <v>52.525882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240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149</v>
      </c>
      <c r="L98" t="s">
        <v>76</v>
      </c>
      <c r="M98" t="s"/>
      <c r="N98" t="s">
        <v>244</v>
      </c>
      <c r="O98" t="s">
        <v>78</v>
      </c>
      <c r="P98" t="s">
        <v>240</v>
      </c>
      <c r="Q98" t="s"/>
      <c r="R98" t="s">
        <v>79</v>
      </c>
      <c r="S98" t="s">
        <v>245</v>
      </c>
      <c r="T98" t="s">
        <v>81</v>
      </c>
      <c r="U98" t="s">
        <v>82</v>
      </c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HYPERLINK("https://hotelmonitor-cachepage.eclerx.com/savepage/tk_1544427435075893_sr_2399.html","info")</f>
        <v/>
      </c>
      <c r="AA98" t="n">
        <v>-6796584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88</v>
      </c>
      <c r="AO98" t="s"/>
      <c r="AP98" t="n">
        <v>404</v>
      </c>
      <c r="AQ98" t="s">
        <v>89</v>
      </c>
      <c r="AR98" t="s"/>
      <c r="AS98" t="s"/>
      <c r="AT98" t="s">
        <v>90</v>
      </c>
      <c r="AU98" t="s"/>
      <c r="AV98" t="s"/>
      <c r="AW98" t="s"/>
      <c r="AX98" t="s"/>
      <c r="AY98" t="n">
        <v>6796584</v>
      </c>
      <c r="AZ98" t="s">
        <v>242</v>
      </c>
      <c r="BA98" t="s"/>
      <c r="BB98" t="n">
        <v>459980</v>
      </c>
      <c r="BC98" t="n">
        <v>13.40386</v>
      </c>
      <c r="BD98" t="n">
        <v>52.525882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240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179</v>
      </c>
      <c r="L99" t="s">
        <v>76</v>
      </c>
      <c r="M99" t="s"/>
      <c r="N99" t="s">
        <v>246</v>
      </c>
      <c r="O99" t="s">
        <v>78</v>
      </c>
      <c r="P99" t="s">
        <v>240</v>
      </c>
      <c r="Q99" t="s"/>
      <c r="R99" t="s">
        <v>79</v>
      </c>
      <c r="S99" t="s">
        <v>247</v>
      </c>
      <c r="T99" t="s">
        <v>81</v>
      </c>
      <c r="U99" t="s">
        <v>82</v>
      </c>
      <c r="V99" t="s">
        <v>83</v>
      </c>
      <c r="W99" t="s">
        <v>84</v>
      </c>
      <c r="X99" t="s"/>
      <c r="Y99" t="s">
        <v>85</v>
      </c>
      <c r="Z99">
        <f>HYPERLINK("https://hotelmonitor-cachepage.eclerx.com/savepage/tk_1544427435075893_sr_2399.html","info")</f>
        <v/>
      </c>
      <c r="AA99" t="n">
        <v>-6796584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88</v>
      </c>
      <c r="AO99" t="s"/>
      <c r="AP99" t="n">
        <v>404</v>
      </c>
      <c r="AQ99" t="s">
        <v>89</v>
      </c>
      <c r="AR99" t="s"/>
      <c r="AS99" t="s"/>
      <c r="AT99" t="s">
        <v>90</v>
      </c>
      <c r="AU99" t="s"/>
      <c r="AV99" t="s"/>
      <c r="AW99" t="s"/>
      <c r="AX99" t="s"/>
      <c r="AY99" t="n">
        <v>6796584</v>
      </c>
      <c r="AZ99" t="s">
        <v>242</v>
      </c>
      <c r="BA99" t="s"/>
      <c r="BB99" t="n">
        <v>459980</v>
      </c>
      <c r="BC99" t="n">
        <v>13.40386</v>
      </c>
      <c r="BD99" t="n">
        <v>52.525882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248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63</v>
      </c>
      <c r="L100" t="s">
        <v>76</v>
      </c>
      <c r="M100" t="s"/>
      <c r="N100" t="s">
        <v>158</v>
      </c>
      <c r="O100" t="s">
        <v>78</v>
      </c>
      <c r="P100" t="s">
        <v>248</v>
      </c>
      <c r="Q100" t="s"/>
      <c r="R100" t="s">
        <v>119</v>
      </c>
      <c r="S100" t="s">
        <v>249</v>
      </c>
      <c r="T100" t="s">
        <v>81</v>
      </c>
      <c r="U100" t="s">
        <v>82</v>
      </c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HYPERLINK("https://hotelmonitor-cachepage.eclerx.com/savepage/tk_15444276966269608_sr_2399.html","info")</f>
        <v/>
      </c>
      <c r="AA100" t="n">
        <v>-2902866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88</v>
      </c>
      <c r="AO100" t="s"/>
      <c r="AP100" t="n">
        <v>482</v>
      </c>
      <c r="AQ100" t="s">
        <v>89</v>
      </c>
      <c r="AR100" t="s"/>
      <c r="AS100" t="s"/>
      <c r="AT100" t="s">
        <v>90</v>
      </c>
      <c r="AU100" t="s"/>
      <c r="AV100" t="s"/>
      <c r="AW100" t="s"/>
      <c r="AX100" t="s"/>
      <c r="AY100" t="n">
        <v>2902866</v>
      </c>
      <c r="AZ100" t="s">
        <v>250</v>
      </c>
      <c r="BA100" t="s"/>
      <c r="BB100" t="n">
        <v>399800</v>
      </c>
      <c r="BC100" t="n">
        <v>13.412862</v>
      </c>
      <c r="BD100" t="n">
        <v>52.532928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248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70</v>
      </c>
      <c r="L101" t="s">
        <v>76</v>
      </c>
      <c r="M101" t="s"/>
      <c r="N101" t="s">
        <v>121</v>
      </c>
      <c r="O101" t="s">
        <v>78</v>
      </c>
      <c r="P101" t="s">
        <v>248</v>
      </c>
      <c r="Q101" t="s"/>
      <c r="R101" t="s">
        <v>119</v>
      </c>
      <c r="S101" t="s">
        <v>251</v>
      </c>
      <c r="T101" t="s">
        <v>81</v>
      </c>
      <c r="U101" t="s">
        <v>82</v>
      </c>
      <c r="V101" t="s">
        <v>83</v>
      </c>
      <c r="W101" t="s">
        <v>84</v>
      </c>
      <c r="X101" t="s"/>
      <c r="Y101" t="s">
        <v>85</v>
      </c>
      <c r="Z101">
        <f>HYPERLINK("https://hotelmonitor-cachepage.eclerx.com/savepage/tk_15444276966269608_sr_2399.html","info")</f>
        <v/>
      </c>
      <c r="AA101" t="n">
        <v>-2902866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88</v>
      </c>
      <c r="AO101" t="s"/>
      <c r="AP101" t="n">
        <v>482</v>
      </c>
      <c r="AQ101" t="s">
        <v>89</v>
      </c>
      <c r="AR101" t="s"/>
      <c r="AS101" t="s"/>
      <c r="AT101" t="s">
        <v>90</v>
      </c>
      <c r="AU101" t="s"/>
      <c r="AV101" t="s"/>
      <c r="AW101" t="s"/>
      <c r="AX101" t="s"/>
      <c r="AY101" t="n">
        <v>2902866</v>
      </c>
      <c r="AZ101" t="s">
        <v>250</v>
      </c>
      <c r="BA101" t="s"/>
      <c r="BB101" t="n">
        <v>399800</v>
      </c>
      <c r="BC101" t="n">
        <v>13.412862</v>
      </c>
      <c r="BD101" t="n">
        <v>52.532928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252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80</v>
      </c>
      <c r="L102" t="s">
        <v>76</v>
      </c>
      <c r="M102" t="s"/>
      <c r="N102" t="s">
        <v>253</v>
      </c>
      <c r="O102" t="s">
        <v>78</v>
      </c>
      <c r="P102" t="s">
        <v>252</v>
      </c>
      <c r="Q102" t="s"/>
      <c r="R102" t="s">
        <v>114</v>
      </c>
      <c r="S102" t="s">
        <v>254</v>
      </c>
      <c r="T102" t="s">
        <v>81</v>
      </c>
      <c r="U102" t="s">
        <v>82</v>
      </c>
      <c r="V102" t="s">
        <v>83</v>
      </c>
      <c r="W102" t="s">
        <v>108</v>
      </c>
      <c r="X102" t="s"/>
      <c r="Y102" t="s">
        <v>85</v>
      </c>
      <c r="Z102">
        <f>HYPERLINK("https://hotelmonitor-cachepage.eclerx.com/savepage/tk_154442655033789_sr_2399.html","info")</f>
        <v/>
      </c>
      <c r="AA102" t="n">
        <v>-2071541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88</v>
      </c>
      <c r="AO102" t="s"/>
      <c r="AP102" t="n">
        <v>144</v>
      </c>
      <c r="AQ102" t="s">
        <v>89</v>
      </c>
      <c r="AR102" t="s"/>
      <c r="AS102" t="s"/>
      <c r="AT102" t="s">
        <v>90</v>
      </c>
      <c r="AU102" t="s"/>
      <c r="AV102" t="s"/>
      <c r="AW102" t="s"/>
      <c r="AX102" t="s"/>
      <c r="AY102" t="n">
        <v>2071541</v>
      </c>
      <c r="AZ102" t="s">
        <v>255</v>
      </c>
      <c r="BA102" t="s"/>
      <c r="BB102" t="n">
        <v>42026</v>
      </c>
      <c r="BC102" t="n">
        <v>13.27298</v>
      </c>
      <c r="BD102" t="n">
        <v>52.45425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252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100</v>
      </c>
      <c r="L103" t="s">
        <v>76</v>
      </c>
      <c r="M103" t="s"/>
      <c r="N103" t="s">
        <v>121</v>
      </c>
      <c r="O103" t="s">
        <v>78</v>
      </c>
      <c r="P103" t="s">
        <v>252</v>
      </c>
      <c r="Q103" t="s"/>
      <c r="R103" t="s">
        <v>114</v>
      </c>
      <c r="S103" t="s">
        <v>256</v>
      </c>
      <c r="T103" t="s">
        <v>81</v>
      </c>
      <c r="U103" t="s">
        <v>82</v>
      </c>
      <c r="V103" t="s">
        <v>83</v>
      </c>
      <c r="W103" t="s">
        <v>108</v>
      </c>
      <c r="X103" t="s"/>
      <c r="Y103" t="s">
        <v>85</v>
      </c>
      <c r="Z103">
        <f>HYPERLINK("https://hotelmonitor-cachepage.eclerx.com/savepage/tk_154442655033789_sr_2399.html","info")</f>
        <v/>
      </c>
      <c r="AA103" t="n">
        <v>-2071541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88</v>
      </c>
      <c r="AO103" t="s"/>
      <c r="AP103" t="n">
        <v>144</v>
      </c>
      <c r="AQ103" t="s">
        <v>89</v>
      </c>
      <c r="AR103" t="s"/>
      <c r="AS103" t="s"/>
      <c r="AT103" t="s">
        <v>90</v>
      </c>
      <c r="AU103" t="s"/>
      <c r="AV103" t="s"/>
      <c r="AW103" t="s"/>
      <c r="AX103" t="s"/>
      <c r="AY103" t="n">
        <v>2071541</v>
      </c>
      <c r="AZ103" t="s">
        <v>255</v>
      </c>
      <c r="BA103" t="s"/>
      <c r="BB103" t="n">
        <v>42026</v>
      </c>
      <c r="BC103" t="n">
        <v>13.27298</v>
      </c>
      <c r="BD103" t="n">
        <v>52.45425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257</v>
      </c>
      <c r="F104" t="n">
        <v>755300</v>
      </c>
      <c r="G104" t="s">
        <v>74</v>
      </c>
      <c r="H104" t="s">
        <v>75</v>
      </c>
      <c r="I104" t="s"/>
      <c r="J104" t="s">
        <v>74</v>
      </c>
      <c r="K104" t="n">
        <v>78.34999999999999</v>
      </c>
      <c r="L104" t="s">
        <v>76</v>
      </c>
      <c r="M104" t="s"/>
      <c r="N104" t="s">
        <v>258</v>
      </c>
      <c r="O104" t="s">
        <v>78</v>
      </c>
      <c r="P104" t="s">
        <v>259</v>
      </c>
      <c r="Q104" t="s"/>
      <c r="R104" t="s">
        <v>119</v>
      </c>
      <c r="S104" t="s">
        <v>260</v>
      </c>
      <c r="T104" t="s">
        <v>81</v>
      </c>
      <c r="U104" t="s">
        <v>82</v>
      </c>
      <c r="V104" t="s">
        <v>83</v>
      </c>
      <c r="W104" t="s">
        <v>108</v>
      </c>
      <c r="X104" t="s"/>
      <c r="Y104" t="s">
        <v>85</v>
      </c>
      <c r="Z104">
        <f>HYPERLINK("https://hotelmonitor-cachepage.eclerx.com/savepage/tk_15444264920837686_sr_2399.html","info")</f>
        <v/>
      </c>
      <c r="AA104" t="n">
        <v>151840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88</v>
      </c>
      <c r="AO104" t="s"/>
      <c r="AP104" t="n">
        <v>126</v>
      </c>
      <c r="AQ104" t="s">
        <v>89</v>
      </c>
      <c r="AR104" t="s"/>
      <c r="AS104" t="s"/>
      <c r="AT104" t="s">
        <v>90</v>
      </c>
      <c r="AU104" t="s"/>
      <c r="AV104" t="s"/>
      <c r="AW104" t="s"/>
      <c r="AX104" t="s"/>
      <c r="AY104" t="n">
        <v>1516162</v>
      </c>
      <c r="AZ104" t="s">
        <v>261</v>
      </c>
      <c r="BA104" t="s"/>
      <c r="BB104" t="n">
        <v>389160</v>
      </c>
      <c r="BC104" t="n">
        <v>13.416645</v>
      </c>
      <c r="BD104" t="n">
        <v>52.522696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257</v>
      </c>
      <c r="F105" t="n">
        <v>755300</v>
      </c>
      <c r="G105" t="s">
        <v>74</v>
      </c>
      <c r="H105" t="s">
        <v>75</v>
      </c>
      <c r="I105" t="s"/>
      <c r="J105" t="s">
        <v>74</v>
      </c>
      <c r="K105" t="n">
        <v>86.5</v>
      </c>
      <c r="L105" t="s">
        <v>76</v>
      </c>
      <c r="M105" t="s"/>
      <c r="N105" t="s">
        <v>262</v>
      </c>
      <c r="O105" t="s">
        <v>78</v>
      </c>
      <c r="P105" t="s">
        <v>259</v>
      </c>
      <c r="Q105" t="s"/>
      <c r="R105" t="s">
        <v>119</v>
      </c>
      <c r="S105" t="s">
        <v>163</v>
      </c>
      <c r="T105" t="s">
        <v>81</v>
      </c>
      <c r="U105" t="s">
        <v>82</v>
      </c>
      <c r="V105" t="s">
        <v>83</v>
      </c>
      <c r="W105" t="s">
        <v>108</v>
      </c>
      <c r="X105" t="s"/>
      <c r="Y105" t="s">
        <v>85</v>
      </c>
      <c r="Z105">
        <f>HYPERLINK("https://hotelmonitor-cachepage.eclerx.com/savepage/tk_15444264920837686_sr_2399.html","info")</f>
        <v/>
      </c>
      <c r="AA105" t="n">
        <v>151840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88</v>
      </c>
      <c r="AO105" t="s"/>
      <c r="AP105" t="n">
        <v>126</v>
      </c>
      <c r="AQ105" t="s">
        <v>89</v>
      </c>
      <c r="AR105" t="s"/>
      <c r="AS105" t="s"/>
      <c r="AT105" t="s">
        <v>90</v>
      </c>
      <c r="AU105" t="s"/>
      <c r="AV105" t="s"/>
      <c r="AW105" t="s"/>
      <c r="AX105" t="s"/>
      <c r="AY105" t="n">
        <v>1516162</v>
      </c>
      <c r="AZ105" t="s">
        <v>261</v>
      </c>
      <c r="BA105" t="s"/>
      <c r="BB105" t="n">
        <v>389160</v>
      </c>
      <c r="BC105" t="n">
        <v>13.416645</v>
      </c>
      <c r="BD105" t="n">
        <v>52.522696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257</v>
      </c>
      <c r="F106" t="n">
        <v>755300</v>
      </c>
      <c r="G106" t="s">
        <v>74</v>
      </c>
      <c r="H106" t="s">
        <v>75</v>
      </c>
      <c r="I106" t="s"/>
      <c r="J106" t="s">
        <v>74</v>
      </c>
      <c r="K106" t="n">
        <v>82.18000000000001</v>
      </c>
      <c r="L106" t="s">
        <v>76</v>
      </c>
      <c r="M106" t="s"/>
      <c r="N106" t="s">
        <v>263</v>
      </c>
      <c r="O106" t="s">
        <v>78</v>
      </c>
      <c r="P106" t="s">
        <v>259</v>
      </c>
      <c r="Q106" t="s"/>
      <c r="R106" t="s">
        <v>119</v>
      </c>
      <c r="S106" t="s">
        <v>264</v>
      </c>
      <c r="T106" t="s">
        <v>81</v>
      </c>
      <c r="U106" t="s">
        <v>82</v>
      </c>
      <c r="V106" t="s">
        <v>83</v>
      </c>
      <c r="W106" t="s">
        <v>108</v>
      </c>
      <c r="X106" t="s"/>
      <c r="Y106" t="s">
        <v>85</v>
      </c>
      <c r="Z106">
        <f>HYPERLINK("https://hotelmonitor-cachepage.eclerx.com/savepage/tk_15444264920837686_sr_2399.html","info")</f>
        <v/>
      </c>
      <c r="AA106" t="n">
        <v>151840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88</v>
      </c>
      <c r="AO106" t="s"/>
      <c r="AP106" t="n">
        <v>126</v>
      </c>
      <c r="AQ106" t="s">
        <v>89</v>
      </c>
      <c r="AR106" t="s"/>
      <c r="AS106" t="s"/>
      <c r="AT106" t="s">
        <v>90</v>
      </c>
      <c r="AU106" t="s"/>
      <c r="AV106" t="s"/>
      <c r="AW106" t="s"/>
      <c r="AX106" t="s"/>
      <c r="AY106" t="n">
        <v>1516162</v>
      </c>
      <c r="AZ106" t="s">
        <v>261</v>
      </c>
      <c r="BA106" t="s"/>
      <c r="BB106" t="n">
        <v>389160</v>
      </c>
      <c r="BC106" t="n">
        <v>13.416645</v>
      </c>
      <c r="BD106" t="n">
        <v>52.522696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265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80.09999999999999</v>
      </c>
      <c r="L107" t="s">
        <v>76</v>
      </c>
      <c r="M107" t="s"/>
      <c r="N107" t="s">
        <v>266</v>
      </c>
      <c r="O107" t="s">
        <v>78</v>
      </c>
      <c r="P107" t="s">
        <v>265</v>
      </c>
      <c r="Q107" t="s"/>
      <c r="R107" t="s">
        <v>119</v>
      </c>
      <c r="S107" t="s">
        <v>267</v>
      </c>
      <c r="T107" t="s">
        <v>81</v>
      </c>
      <c r="U107" t="s">
        <v>82</v>
      </c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HYPERLINK("https://hotelmonitor-cachepage.eclerx.com/savepage/tk_1544426282466695_sr_2399.html","info")</f>
        <v/>
      </c>
      <c r="AA107" t="n">
        <v>-4754170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88</v>
      </c>
      <c r="AO107" t="s"/>
      <c r="AP107" t="n">
        <v>65</v>
      </c>
      <c r="AQ107" t="s">
        <v>89</v>
      </c>
      <c r="AR107" t="s"/>
      <c r="AS107" t="s"/>
      <c r="AT107" t="s">
        <v>90</v>
      </c>
      <c r="AU107" t="s"/>
      <c r="AV107" t="s"/>
      <c r="AW107" t="s"/>
      <c r="AX107" t="s"/>
      <c r="AY107" t="n">
        <v>4754170</v>
      </c>
      <c r="AZ107" t="s">
        <v>268</v>
      </c>
      <c r="BA107" t="s"/>
      <c r="BB107" t="n">
        <v>70036</v>
      </c>
      <c r="BC107" t="n">
        <v>13.30207</v>
      </c>
      <c r="BD107" t="n">
        <v>52.4295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265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89</v>
      </c>
      <c r="L108" t="s">
        <v>76</v>
      </c>
      <c r="M108" t="s"/>
      <c r="N108" t="s">
        <v>113</v>
      </c>
      <c r="O108" t="s">
        <v>78</v>
      </c>
      <c r="P108" t="s">
        <v>265</v>
      </c>
      <c r="Q108" t="s"/>
      <c r="R108" t="s">
        <v>119</v>
      </c>
      <c r="S108" t="s">
        <v>94</v>
      </c>
      <c r="T108" t="s">
        <v>81</v>
      </c>
      <c r="U108" t="s">
        <v>82</v>
      </c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HYPERLINK("https://hotelmonitor-cachepage.eclerx.com/savepage/tk_1544426282466695_sr_2399.html","info")</f>
        <v/>
      </c>
      <c r="AA108" t="n">
        <v>-4754170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88</v>
      </c>
      <c r="AO108" t="s"/>
      <c r="AP108" t="n">
        <v>65</v>
      </c>
      <c r="AQ108" t="s">
        <v>89</v>
      </c>
      <c r="AR108" t="s"/>
      <c r="AS108" t="s"/>
      <c r="AT108" t="s">
        <v>90</v>
      </c>
      <c r="AU108" t="s"/>
      <c r="AV108" t="s"/>
      <c r="AW108" t="s"/>
      <c r="AX108" t="s"/>
      <c r="AY108" t="n">
        <v>4754170</v>
      </c>
      <c r="AZ108" t="s">
        <v>268</v>
      </c>
      <c r="BA108" t="s"/>
      <c r="BB108" t="n">
        <v>70036</v>
      </c>
      <c r="BC108" t="n">
        <v>13.30207</v>
      </c>
      <c r="BD108" t="n">
        <v>52.4295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265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92</v>
      </c>
      <c r="L109" t="s">
        <v>76</v>
      </c>
      <c r="M109" t="s"/>
      <c r="N109" t="s">
        <v>269</v>
      </c>
      <c r="O109" t="s">
        <v>78</v>
      </c>
      <c r="P109" t="s">
        <v>265</v>
      </c>
      <c r="Q109" t="s"/>
      <c r="R109" t="s">
        <v>119</v>
      </c>
      <c r="S109" t="s">
        <v>270</v>
      </c>
      <c r="T109" t="s">
        <v>81</v>
      </c>
      <c r="U109" t="s">
        <v>82</v>
      </c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HYPERLINK("https://hotelmonitor-cachepage.eclerx.com/savepage/tk_1544426282466695_sr_2399.html","info")</f>
        <v/>
      </c>
      <c r="AA109" t="n">
        <v>-4754170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88</v>
      </c>
      <c r="AO109" t="s"/>
      <c r="AP109" t="n">
        <v>65</v>
      </c>
      <c r="AQ109" t="s">
        <v>89</v>
      </c>
      <c r="AR109" t="s"/>
      <c r="AS109" t="s"/>
      <c r="AT109" t="s">
        <v>90</v>
      </c>
      <c r="AU109" t="s"/>
      <c r="AV109" t="s"/>
      <c r="AW109" t="s"/>
      <c r="AX109" t="s"/>
      <c r="AY109" t="n">
        <v>4754170</v>
      </c>
      <c r="AZ109" t="s">
        <v>268</v>
      </c>
      <c r="BA109" t="s"/>
      <c r="BB109" t="n">
        <v>70036</v>
      </c>
      <c r="BC109" t="n">
        <v>13.30207</v>
      </c>
      <c r="BD109" t="n">
        <v>52.4295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265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115</v>
      </c>
      <c r="L110" t="s">
        <v>76</v>
      </c>
      <c r="M110" t="s"/>
      <c r="N110" t="s">
        <v>193</v>
      </c>
      <c r="O110" t="s">
        <v>78</v>
      </c>
      <c r="P110" t="s">
        <v>265</v>
      </c>
      <c r="Q110" t="s"/>
      <c r="R110" t="s">
        <v>119</v>
      </c>
      <c r="S110" t="s">
        <v>271</v>
      </c>
      <c r="T110" t="s">
        <v>81</v>
      </c>
      <c r="U110" t="s">
        <v>82</v>
      </c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HYPERLINK("https://hotelmonitor-cachepage.eclerx.com/savepage/tk_1544426282466695_sr_2399.html","info")</f>
        <v/>
      </c>
      <c r="AA110" t="n">
        <v>-4754170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88</v>
      </c>
      <c r="AO110" t="s"/>
      <c r="AP110" t="n">
        <v>65</v>
      </c>
      <c r="AQ110" t="s">
        <v>89</v>
      </c>
      <c r="AR110" t="s"/>
      <c r="AS110" t="s"/>
      <c r="AT110" t="s">
        <v>90</v>
      </c>
      <c r="AU110" t="s"/>
      <c r="AV110" t="s"/>
      <c r="AW110" t="s"/>
      <c r="AX110" t="s"/>
      <c r="AY110" t="n">
        <v>4754170</v>
      </c>
      <c r="AZ110" t="s">
        <v>268</v>
      </c>
      <c r="BA110" t="s"/>
      <c r="BB110" t="n">
        <v>70036</v>
      </c>
      <c r="BC110" t="n">
        <v>13.30207</v>
      </c>
      <c r="BD110" t="n">
        <v>52.4295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272</v>
      </c>
      <c r="F111" t="n">
        <v>578995</v>
      </c>
      <c r="G111" t="s">
        <v>74</v>
      </c>
      <c r="H111" t="s">
        <v>75</v>
      </c>
      <c r="I111" t="s"/>
      <c r="J111" t="s">
        <v>74</v>
      </c>
      <c r="K111" t="n">
        <v>57.08</v>
      </c>
      <c r="L111" t="s">
        <v>76</v>
      </c>
      <c r="M111" t="s"/>
      <c r="N111" t="s">
        <v>113</v>
      </c>
      <c r="O111" t="s">
        <v>78</v>
      </c>
      <c r="P111" t="s">
        <v>273</v>
      </c>
      <c r="Q111" t="s"/>
      <c r="R111" t="s">
        <v>114</v>
      </c>
      <c r="S111" t="s">
        <v>274</v>
      </c>
      <c r="T111" t="s">
        <v>81</v>
      </c>
      <c r="U111" t="s">
        <v>82</v>
      </c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HYPERLINK("https://hotelmonitor-cachepage.eclerx.com/savepage/tk_15444269449405007_sr_2399.html","info")</f>
        <v/>
      </c>
      <c r="AA111" t="n">
        <v>134350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88</v>
      </c>
      <c r="AO111" t="s"/>
      <c r="AP111" t="n">
        <v>257</v>
      </c>
      <c r="AQ111" t="s">
        <v>89</v>
      </c>
      <c r="AR111" t="s"/>
      <c r="AS111" t="s"/>
      <c r="AT111" t="s">
        <v>90</v>
      </c>
      <c r="AU111" t="s"/>
      <c r="AV111" t="s"/>
      <c r="AW111" t="s"/>
      <c r="AX111" t="s"/>
      <c r="AY111" t="n">
        <v>3714199</v>
      </c>
      <c r="AZ111" t="s">
        <v>275</v>
      </c>
      <c r="BA111" t="s"/>
      <c r="BB111" t="n">
        <v>460073</v>
      </c>
      <c r="BC111" t="n">
        <v>13.362933</v>
      </c>
      <c r="BD111" t="n">
        <v>52.529448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276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110.5</v>
      </c>
      <c r="L112" t="s">
        <v>76</v>
      </c>
      <c r="M112" t="s"/>
      <c r="N112" t="s">
        <v>158</v>
      </c>
      <c r="O112" t="s">
        <v>78</v>
      </c>
      <c r="P112" t="s">
        <v>276</v>
      </c>
      <c r="Q112" t="s"/>
      <c r="R112" t="s">
        <v>277</v>
      </c>
      <c r="S112" t="s">
        <v>278</v>
      </c>
      <c r="T112" t="s">
        <v>81</v>
      </c>
      <c r="U112" t="s">
        <v>82</v>
      </c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HYPERLINK("https://hotelmonitor-cachepage.eclerx.com/savepage/tk_15444273993595667_sr_2399.html","info")</f>
        <v/>
      </c>
      <c r="AA112" t="n">
        <v>-6796572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88</v>
      </c>
      <c r="AO112" t="s"/>
      <c r="AP112" t="n">
        <v>394</v>
      </c>
      <c r="AQ112" t="s">
        <v>89</v>
      </c>
      <c r="AR112" t="s"/>
      <c r="AS112" t="s"/>
      <c r="AT112" t="s">
        <v>90</v>
      </c>
      <c r="AU112" t="s"/>
      <c r="AV112" t="s"/>
      <c r="AW112" t="s"/>
      <c r="AX112" t="s"/>
      <c r="AY112" t="n">
        <v>6796572</v>
      </c>
      <c r="AZ112" t="s">
        <v>279</v>
      </c>
      <c r="BA112" t="s"/>
      <c r="BB112" t="n">
        <v>3163</v>
      </c>
      <c r="BC112" t="n">
        <v>13.338467</v>
      </c>
      <c r="BD112" t="n">
        <v>52.50488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276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130</v>
      </c>
      <c r="L113" t="s">
        <v>76</v>
      </c>
      <c r="M113" t="s"/>
      <c r="N113" t="s">
        <v>113</v>
      </c>
      <c r="O113" t="s">
        <v>78</v>
      </c>
      <c r="P113" t="s">
        <v>276</v>
      </c>
      <c r="Q113" t="s"/>
      <c r="R113" t="s">
        <v>277</v>
      </c>
      <c r="S113" t="s">
        <v>280</v>
      </c>
      <c r="T113" t="s">
        <v>81</v>
      </c>
      <c r="U113" t="s">
        <v>82</v>
      </c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HYPERLINK("https://hotelmonitor-cachepage.eclerx.com/savepage/tk_15444273993595667_sr_2399.html","info")</f>
        <v/>
      </c>
      <c r="AA113" t="n">
        <v>-6796572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88</v>
      </c>
      <c r="AO113" t="s"/>
      <c r="AP113" t="n">
        <v>394</v>
      </c>
      <c r="AQ113" t="s">
        <v>89</v>
      </c>
      <c r="AR113" t="s"/>
      <c r="AS113" t="s"/>
      <c r="AT113" t="s">
        <v>90</v>
      </c>
      <c r="AU113" t="s"/>
      <c r="AV113" t="s"/>
      <c r="AW113" t="s"/>
      <c r="AX113" t="s"/>
      <c r="AY113" t="n">
        <v>6796572</v>
      </c>
      <c r="AZ113" t="s">
        <v>279</v>
      </c>
      <c r="BA113" t="s"/>
      <c r="BB113" t="n">
        <v>3163</v>
      </c>
      <c r="BC113" t="n">
        <v>13.338467</v>
      </c>
      <c r="BD113" t="n">
        <v>52.50488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276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172</v>
      </c>
      <c r="L114" t="s">
        <v>76</v>
      </c>
      <c r="M114" t="s"/>
      <c r="N114" t="s">
        <v>281</v>
      </c>
      <c r="O114" t="s">
        <v>78</v>
      </c>
      <c r="P114" t="s">
        <v>276</v>
      </c>
      <c r="Q114" t="s"/>
      <c r="R114" t="s">
        <v>277</v>
      </c>
      <c r="S114" t="s">
        <v>282</v>
      </c>
      <c r="T114" t="s">
        <v>81</v>
      </c>
      <c r="U114" t="s">
        <v>82</v>
      </c>
      <c r="V114" t="s">
        <v>83</v>
      </c>
      <c r="W114" t="s">
        <v>108</v>
      </c>
      <c r="X114" t="s"/>
      <c r="Y114" t="s">
        <v>85</v>
      </c>
      <c r="Z114">
        <f>HYPERLINK("https://hotelmonitor-cachepage.eclerx.com/savepage/tk_15444273993595667_sr_2399.html","info")</f>
        <v/>
      </c>
      <c r="AA114" t="n">
        <v>-6796572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88</v>
      </c>
      <c r="AO114" t="s"/>
      <c r="AP114" t="n">
        <v>394</v>
      </c>
      <c r="AQ114" t="s">
        <v>89</v>
      </c>
      <c r="AR114" t="s"/>
      <c r="AS114" t="s"/>
      <c r="AT114" t="s">
        <v>90</v>
      </c>
      <c r="AU114" t="s"/>
      <c r="AV114" t="s"/>
      <c r="AW114" t="s"/>
      <c r="AX114" t="s"/>
      <c r="AY114" t="n">
        <v>6796572</v>
      </c>
      <c r="AZ114" t="s">
        <v>279</v>
      </c>
      <c r="BA114" t="s"/>
      <c r="BB114" t="n">
        <v>3163</v>
      </c>
      <c r="BC114" t="n">
        <v>13.338467</v>
      </c>
      <c r="BD114" t="n">
        <v>52.50488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276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255</v>
      </c>
      <c r="L115" t="s">
        <v>76</v>
      </c>
      <c r="M115" t="s"/>
      <c r="N115" t="s">
        <v>283</v>
      </c>
      <c r="O115" t="s">
        <v>78</v>
      </c>
      <c r="P115" t="s">
        <v>276</v>
      </c>
      <c r="Q115" t="s"/>
      <c r="R115" t="s">
        <v>277</v>
      </c>
      <c r="S115" t="s">
        <v>284</v>
      </c>
      <c r="T115" t="s">
        <v>81</v>
      </c>
      <c r="U115" t="s">
        <v>82</v>
      </c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HYPERLINK("https://hotelmonitor-cachepage.eclerx.com/savepage/tk_15444273993595667_sr_2399.html","info")</f>
        <v/>
      </c>
      <c r="AA115" t="n">
        <v>-6796572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88</v>
      </c>
      <c r="AO115" t="s"/>
      <c r="AP115" t="n">
        <v>394</v>
      </c>
      <c r="AQ115" t="s">
        <v>89</v>
      </c>
      <c r="AR115" t="s"/>
      <c r="AS115" t="s"/>
      <c r="AT115" t="s">
        <v>90</v>
      </c>
      <c r="AU115" t="s"/>
      <c r="AV115" t="s"/>
      <c r="AW115" t="s"/>
      <c r="AX115" t="s"/>
      <c r="AY115" t="n">
        <v>6796572</v>
      </c>
      <c r="AZ115" t="s">
        <v>279</v>
      </c>
      <c r="BA115" t="s"/>
      <c r="BB115" t="n">
        <v>3163</v>
      </c>
      <c r="BC115" t="n">
        <v>13.338467</v>
      </c>
      <c r="BD115" t="n">
        <v>52.50488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276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280.5</v>
      </c>
      <c r="L116" t="s">
        <v>76</v>
      </c>
      <c r="M116" t="s"/>
      <c r="N116" t="s">
        <v>285</v>
      </c>
      <c r="O116" t="s">
        <v>78</v>
      </c>
      <c r="P116" t="s">
        <v>276</v>
      </c>
      <c r="Q116" t="s"/>
      <c r="R116" t="s">
        <v>277</v>
      </c>
      <c r="S116" t="s">
        <v>286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HYPERLINK("https://hotelmonitor-cachepage.eclerx.com/savepage/tk_15444273993595667_sr_2399.html","info")</f>
        <v/>
      </c>
      <c r="AA116" t="n">
        <v>-6796572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88</v>
      </c>
      <c r="AO116" t="s"/>
      <c r="AP116" t="n">
        <v>394</v>
      </c>
      <c r="AQ116" t="s">
        <v>89</v>
      </c>
      <c r="AR116" t="s"/>
      <c r="AS116" t="s"/>
      <c r="AT116" t="s">
        <v>90</v>
      </c>
      <c r="AU116" t="s"/>
      <c r="AV116" t="s"/>
      <c r="AW116" t="s"/>
      <c r="AX116" t="s"/>
      <c r="AY116" t="n">
        <v>6796572</v>
      </c>
      <c r="AZ116" t="s">
        <v>279</v>
      </c>
      <c r="BA116" t="s"/>
      <c r="BB116" t="n">
        <v>3163</v>
      </c>
      <c r="BC116" t="n">
        <v>13.338467</v>
      </c>
      <c r="BD116" t="n">
        <v>52.50488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276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330</v>
      </c>
      <c r="L117" t="s">
        <v>76</v>
      </c>
      <c r="M117" t="s"/>
      <c r="N117" t="s">
        <v>287</v>
      </c>
      <c r="O117" t="s">
        <v>78</v>
      </c>
      <c r="P117" t="s">
        <v>276</v>
      </c>
      <c r="Q117" t="s"/>
      <c r="R117" t="s">
        <v>277</v>
      </c>
      <c r="S117" t="s">
        <v>288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HYPERLINK("https://hotelmonitor-cachepage.eclerx.com/savepage/tk_15444273993595667_sr_2399.html","info")</f>
        <v/>
      </c>
      <c r="AA117" t="n">
        <v>-6796572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88</v>
      </c>
      <c r="AO117" t="s"/>
      <c r="AP117" t="n">
        <v>394</v>
      </c>
      <c r="AQ117" t="s">
        <v>89</v>
      </c>
      <c r="AR117" t="s"/>
      <c r="AS117" t="s"/>
      <c r="AT117" t="s">
        <v>90</v>
      </c>
      <c r="AU117" t="s"/>
      <c r="AV117" t="s"/>
      <c r="AW117" t="s"/>
      <c r="AX117" t="s"/>
      <c r="AY117" t="n">
        <v>6796572</v>
      </c>
      <c r="AZ117" t="s">
        <v>279</v>
      </c>
      <c r="BA117" t="s"/>
      <c r="BB117" t="n">
        <v>3163</v>
      </c>
      <c r="BC117" t="n">
        <v>13.338467</v>
      </c>
      <c r="BD117" t="n">
        <v>52.50488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276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372</v>
      </c>
      <c r="L118" t="s">
        <v>76</v>
      </c>
      <c r="M118" t="s"/>
      <c r="N118" t="s">
        <v>287</v>
      </c>
      <c r="O118" t="s">
        <v>78</v>
      </c>
      <c r="P118" t="s">
        <v>276</v>
      </c>
      <c r="Q118" t="s"/>
      <c r="R118" t="s">
        <v>277</v>
      </c>
      <c r="S118" t="s">
        <v>289</v>
      </c>
      <c r="T118" t="s">
        <v>81</v>
      </c>
      <c r="U118" t="s">
        <v>82</v>
      </c>
      <c r="V118" t="s">
        <v>83</v>
      </c>
      <c r="W118" t="s">
        <v>108</v>
      </c>
      <c r="X118" t="s"/>
      <c r="Y118" t="s">
        <v>85</v>
      </c>
      <c r="Z118">
        <f>HYPERLINK("https://hotelmonitor-cachepage.eclerx.com/savepage/tk_15444273993595667_sr_2399.html","info")</f>
        <v/>
      </c>
      <c r="AA118" t="n">
        <v>-6796572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88</v>
      </c>
      <c r="AO118" t="s"/>
      <c r="AP118" t="n">
        <v>394</v>
      </c>
      <c r="AQ118" t="s">
        <v>89</v>
      </c>
      <c r="AR118" t="s"/>
      <c r="AS118" t="s"/>
      <c r="AT118" t="s">
        <v>90</v>
      </c>
      <c r="AU118" t="s"/>
      <c r="AV118" t="s"/>
      <c r="AW118" t="s"/>
      <c r="AX118" t="s"/>
      <c r="AY118" t="n">
        <v>6796572</v>
      </c>
      <c r="AZ118" t="s">
        <v>279</v>
      </c>
      <c r="BA118" t="s"/>
      <c r="BB118" t="n">
        <v>3163</v>
      </c>
      <c r="BC118" t="n">
        <v>13.338467</v>
      </c>
      <c r="BD118" t="n">
        <v>52.50488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290</v>
      </c>
      <c r="F119" t="n">
        <v>116695</v>
      </c>
      <c r="G119" t="s">
        <v>74</v>
      </c>
      <c r="H119" t="s">
        <v>75</v>
      </c>
      <c r="I119" t="s"/>
      <c r="J119" t="s">
        <v>74</v>
      </c>
      <c r="K119" t="n">
        <v>66</v>
      </c>
      <c r="L119" t="s">
        <v>76</v>
      </c>
      <c r="M119" t="s"/>
      <c r="N119" t="s">
        <v>158</v>
      </c>
      <c r="O119" t="s">
        <v>78</v>
      </c>
      <c r="P119" t="s">
        <v>291</v>
      </c>
      <c r="Q119" t="s"/>
      <c r="R119" t="s">
        <v>114</v>
      </c>
      <c r="S119" t="s">
        <v>292</v>
      </c>
      <c r="T119" t="s">
        <v>81</v>
      </c>
      <c r="U119" t="s">
        <v>82</v>
      </c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HYPERLINK("https://hotelmonitor-cachepage.eclerx.com/savepage/tk_15444270650421476_sr_2399.html","info")</f>
        <v/>
      </c>
      <c r="AA119" t="n">
        <v>40619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88</v>
      </c>
      <c r="AO119" t="s"/>
      <c r="AP119" t="n">
        <v>294</v>
      </c>
      <c r="AQ119" t="s">
        <v>89</v>
      </c>
      <c r="AR119" t="s"/>
      <c r="AS119" t="s"/>
      <c r="AT119" t="s">
        <v>90</v>
      </c>
      <c r="AU119" t="s"/>
      <c r="AV119" t="s"/>
      <c r="AW119" t="s"/>
      <c r="AX119" t="s"/>
      <c r="AY119" t="n">
        <v>1603238</v>
      </c>
      <c r="AZ119" t="s">
        <v>293</v>
      </c>
      <c r="BA119" t="s"/>
      <c r="BB119" t="n">
        <v>102101</v>
      </c>
      <c r="BC119" t="n">
        <v>13.41318</v>
      </c>
      <c r="BD119" t="n">
        <v>52.55298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290</v>
      </c>
      <c r="F120" t="n">
        <v>116695</v>
      </c>
      <c r="G120" t="s">
        <v>74</v>
      </c>
      <c r="H120" t="s">
        <v>75</v>
      </c>
      <c r="I120" t="s"/>
      <c r="J120" t="s">
        <v>74</v>
      </c>
      <c r="K120" t="n">
        <v>73</v>
      </c>
      <c r="L120" t="s">
        <v>76</v>
      </c>
      <c r="M120" t="s"/>
      <c r="N120" t="s">
        <v>113</v>
      </c>
      <c r="O120" t="s">
        <v>78</v>
      </c>
      <c r="P120" t="s">
        <v>291</v>
      </c>
      <c r="Q120" t="s"/>
      <c r="R120" t="s">
        <v>114</v>
      </c>
      <c r="S120" t="s">
        <v>294</v>
      </c>
      <c r="T120" t="s">
        <v>81</v>
      </c>
      <c r="U120" t="s">
        <v>82</v>
      </c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HYPERLINK("https://hotelmonitor-cachepage.eclerx.com/savepage/tk_15444270650421476_sr_2399.html","info")</f>
        <v/>
      </c>
      <c r="AA120" t="n">
        <v>40619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88</v>
      </c>
      <c r="AO120" t="s"/>
      <c r="AP120" t="n">
        <v>294</v>
      </c>
      <c r="AQ120" t="s">
        <v>89</v>
      </c>
      <c r="AR120" t="s"/>
      <c r="AS120" t="s"/>
      <c r="AT120" t="s">
        <v>90</v>
      </c>
      <c r="AU120" t="s"/>
      <c r="AV120" t="s"/>
      <c r="AW120" t="s"/>
      <c r="AX120" t="s"/>
      <c r="AY120" t="n">
        <v>1603238</v>
      </c>
      <c r="AZ120" t="s">
        <v>293</v>
      </c>
      <c r="BA120" t="s"/>
      <c r="BB120" t="n">
        <v>102101</v>
      </c>
      <c r="BC120" t="n">
        <v>13.41318</v>
      </c>
      <c r="BD120" t="n">
        <v>52.55298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295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85.41</v>
      </c>
      <c r="L121" t="s">
        <v>76</v>
      </c>
      <c r="M121" t="s"/>
      <c r="N121" t="s">
        <v>158</v>
      </c>
      <c r="O121" t="s">
        <v>78</v>
      </c>
      <c r="P121" t="s">
        <v>295</v>
      </c>
      <c r="Q121" t="s"/>
      <c r="R121" t="s">
        <v>119</v>
      </c>
      <c r="S121" t="s">
        <v>296</v>
      </c>
      <c r="T121" t="s">
        <v>81</v>
      </c>
      <c r="U121" t="s">
        <v>82</v>
      </c>
      <c r="V121" t="s">
        <v>83</v>
      </c>
      <c r="W121" t="s">
        <v>108</v>
      </c>
      <c r="X121" t="s"/>
      <c r="Y121" t="s">
        <v>85</v>
      </c>
      <c r="Z121">
        <f>HYPERLINK("https://hotelmonitor-cachepage.eclerx.com/savepage/tk_1544427149172791_sr_2399.html","info")</f>
        <v/>
      </c>
      <c r="AA121" t="n">
        <v>-2071723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88</v>
      </c>
      <c r="AO121" t="s"/>
      <c r="AP121" t="n">
        <v>318</v>
      </c>
      <c r="AQ121" t="s">
        <v>89</v>
      </c>
      <c r="AR121" t="s"/>
      <c r="AS121" t="s"/>
      <c r="AT121" t="s">
        <v>90</v>
      </c>
      <c r="AU121" t="s"/>
      <c r="AV121" t="s"/>
      <c r="AW121" t="s"/>
      <c r="AX121" t="s"/>
      <c r="AY121" t="n">
        <v>2071723</v>
      </c>
      <c r="AZ121" t="s">
        <v>297</v>
      </c>
      <c r="BA121" t="s"/>
      <c r="BB121" t="n">
        <v>586925</v>
      </c>
      <c r="BC121" t="n">
        <v>13.57183</v>
      </c>
      <c r="BD121" t="n">
        <v>52.5454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295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89.90000000000001</v>
      </c>
      <c r="L122" t="s">
        <v>76</v>
      </c>
      <c r="M122" t="s"/>
      <c r="N122" t="s">
        <v>298</v>
      </c>
      <c r="O122" t="s">
        <v>78</v>
      </c>
      <c r="P122" t="s">
        <v>295</v>
      </c>
      <c r="Q122" t="s"/>
      <c r="R122" t="s">
        <v>119</v>
      </c>
      <c r="S122" t="s">
        <v>299</v>
      </c>
      <c r="T122" t="s">
        <v>81</v>
      </c>
      <c r="U122" t="s">
        <v>82</v>
      </c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HYPERLINK("https://hotelmonitor-cachepage.eclerx.com/savepage/tk_1544427149172791_sr_2399.html","info")</f>
        <v/>
      </c>
      <c r="AA122" t="n">
        <v>-2071723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88</v>
      </c>
      <c r="AO122" t="s"/>
      <c r="AP122" t="n">
        <v>318</v>
      </c>
      <c r="AQ122" t="s">
        <v>89</v>
      </c>
      <c r="AR122" t="s"/>
      <c r="AS122" t="s"/>
      <c r="AT122" t="s">
        <v>90</v>
      </c>
      <c r="AU122" t="s"/>
      <c r="AV122" t="s"/>
      <c r="AW122" t="s"/>
      <c r="AX122" t="s"/>
      <c r="AY122" t="n">
        <v>2071723</v>
      </c>
      <c r="AZ122" t="s">
        <v>297</v>
      </c>
      <c r="BA122" t="s"/>
      <c r="BB122" t="n">
        <v>586925</v>
      </c>
      <c r="BC122" t="n">
        <v>13.57183</v>
      </c>
      <c r="BD122" t="n">
        <v>52.5454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300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42.04</v>
      </c>
      <c r="L123" t="s">
        <v>76</v>
      </c>
      <c r="M123" t="s"/>
      <c r="N123" t="s">
        <v>301</v>
      </c>
      <c r="O123" t="s">
        <v>78</v>
      </c>
      <c r="P123" t="s">
        <v>300</v>
      </c>
      <c r="Q123" t="s"/>
      <c r="R123" t="s">
        <v>114</v>
      </c>
      <c r="S123" t="s">
        <v>302</v>
      </c>
      <c r="T123" t="s">
        <v>81</v>
      </c>
      <c r="U123" t="s">
        <v>82</v>
      </c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HYPERLINK("https://hotelmonitor-cachepage.eclerx.com/savepage/tk_15444277293704648_sr_2399.html","info")</f>
        <v/>
      </c>
      <c r="AA123" t="n">
        <v>-2641030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88</v>
      </c>
      <c r="AO123" t="s"/>
      <c r="AP123" t="n">
        <v>491</v>
      </c>
      <c r="AQ123" t="s">
        <v>89</v>
      </c>
      <c r="AR123" t="s"/>
      <c r="AS123" t="s"/>
      <c r="AT123" t="s">
        <v>90</v>
      </c>
      <c r="AU123" t="s"/>
      <c r="AV123" t="s"/>
      <c r="AW123" t="s"/>
      <c r="AX123" t="s"/>
      <c r="AY123" t="n">
        <v>2641030</v>
      </c>
      <c r="AZ123" t="s">
        <v>303</v>
      </c>
      <c r="BA123" t="s"/>
      <c r="BB123" t="n">
        <v>773855</v>
      </c>
      <c r="BC123" t="n">
        <v>13.308286</v>
      </c>
      <c r="BD123" t="n">
        <v>52.484317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304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97</v>
      </c>
      <c r="L124" t="s">
        <v>76</v>
      </c>
      <c r="M124" t="s"/>
      <c r="N124" t="s">
        <v>158</v>
      </c>
      <c r="O124" t="s">
        <v>78</v>
      </c>
      <c r="P124" t="s">
        <v>304</v>
      </c>
      <c r="Q124" t="s"/>
      <c r="R124" t="s">
        <v>119</v>
      </c>
      <c r="S124" t="s">
        <v>305</v>
      </c>
      <c r="T124" t="s">
        <v>81</v>
      </c>
      <c r="U124" t="s">
        <v>82</v>
      </c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HYPERLINK("https://hotelmonitor-cachepage.eclerx.com/savepage/tk_15444273710090039_sr_2399.html","info")</f>
        <v/>
      </c>
      <c r="AA124" t="n">
        <v>-2071705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88</v>
      </c>
      <c r="AO124" t="s"/>
      <c r="AP124" t="n">
        <v>385</v>
      </c>
      <c r="AQ124" t="s">
        <v>89</v>
      </c>
      <c r="AR124" t="s"/>
      <c r="AS124" t="s"/>
      <c r="AT124" t="s">
        <v>90</v>
      </c>
      <c r="AU124" t="s"/>
      <c r="AV124" t="s"/>
      <c r="AW124" t="s"/>
      <c r="AX124" t="s"/>
      <c r="AY124" t="n">
        <v>2071705</v>
      </c>
      <c r="AZ124" t="s">
        <v>306</v>
      </c>
      <c r="BA124" t="s"/>
      <c r="BB124" t="n">
        <v>71083</v>
      </c>
      <c r="BC124" t="n">
        <v>13.37967</v>
      </c>
      <c r="BD124" t="n">
        <v>52.52159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304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108</v>
      </c>
      <c r="L125" t="s">
        <v>76</v>
      </c>
      <c r="M125" t="s"/>
      <c r="N125" t="s">
        <v>121</v>
      </c>
      <c r="O125" t="s">
        <v>78</v>
      </c>
      <c r="P125" t="s">
        <v>304</v>
      </c>
      <c r="Q125" t="s"/>
      <c r="R125" t="s">
        <v>119</v>
      </c>
      <c r="S125" t="s">
        <v>307</v>
      </c>
      <c r="T125" t="s">
        <v>81</v>
      </c>
      <c r="U125" t="s">
        <v>82</v>
      </c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HYPERLINK("https://hotelmonitor-cachepage.eclerx.com/savepage/tk_15444273710090039_sr_2399.html","info")</f>
        <v/>
      </c>
      <c r="AA125" t="n">
        <v>-2071705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88</v>
      </c>
      <c r="AO125" t="s"/>
      <c r="AP125" t="n">
        <v>385</v>
      </c>
      <c r="AQ125" t="s">
        <v>89</v>
      </c>
      <c r="AR125" t="s"/>
      <c r="AS125" t="s"/>
      <c r="AT125" t="s">
        <v>90</v>
      </c>
      <c r="AU125" t="s"/>
      <c r="AV125" t="s"/>
      <c r="AW125" t="s"/>
      <c r="AX125" t="s"/>
      <c r="AY125" t="n">
        <v>2071705</v>
      </c>
      <c r="AZ125" t="s">
        <v>306</v>
      </c>
      <c r="BA125" t="s"/>
      <c r="BB125" t="n">
        <v>71083</v>
      </c>
      <c r="BC125" t="n">
        <v>13.37967</v>
      </c>
      <c r="BD125" t="n">
        <v>52.52159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308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53</v>
      </c>
      <c r="L126" t="s">
        <v>76</v>
      </c>
      <c r="M126" t="s"/>
      <c r="N126" t="s">
        <v>158</v>
      </c>
      <c r="O126" t="s">
        <v>78</v>
      </c>
      <c r="P126" t="s">
        <v>308</v>
      </c>
      <c r="Q126" t="s"/>
      <c r="R126" t="s">
        <v>114</v>
      </c>
      <c r="S126" t="s">
        <v>309</v>
      </c>
      <c r="T126" t="s">
        <v>81</v>
      </c>
      <c r="U126" t="s">
        <v>82</v>
      </c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HYPERLINK("https://hotelmonitor-cachepage.eclerx.com/savepage/tk_15444273615641997_sr_2399.html","info")</f>
        <v/>
      </c>
      <c r="AA126" t="n">
        <v>-6796511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88</v>
      </c>
      <c r="AO126" t="s"/>
      <c r="AP126" t="n">
        <v>382</v>
      </c>
      <c r="AQ126" t="s">
        <v>89</v>
      </c>
      <c r="AR126" t="s"/>
      <c r="AS126" t="s"/>
      <c r="AT126" t="s">
        <v>90</v>
      </c>
      <c r="AU126" t="s"/>
      <c r="AV126" t="s"/>
      <c r="AW126" t="s"/>
      <c r="AX126" t="s"/>
      <c r="AY126" t="n">
        <v>6796511</v>
      </c>
      <c r="AZ126" t="s">
        <v>310</v>
      </c>
      <c r="BA126" t="s"/>
      <c r="BB126" t="n">
        <v>69530</v>
      </c>
      <c r="BC126" t="n">
        <v>13.31477</v>
      </c>
      <c r="BD126" t="n">
        <v>52.50008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308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65</v>
      </c>
      <c r="L127" t="s">
        <v>76</v>
      </c>
      <c r="M127" t="s"/>
      <c r="N127" t="s">
        <v>121</v>
      </c>
      <c r="O127" t="s">
        <v>78</v>
      </c>
      <c r="P127" t="s">
        <v>308</v>
      </c>
      <c r="Q127" t="s"/>
      <c r="R127" t="s">
        <v>114</v>
      </c>
      <c r="S127" t="s">
        <v>311</v>
      </c>
      <c r="T127" t="s">
        <v>81</v>
      </c>
      <c r="U127" t="s">
        <v>82</v>
      </c>
      <c r="V127" t="s">
        <v>83</v>
      </c>
      <c r="W127" t="s">
        <v>108</v>
      </c>
      <c r="X127" t="s"/>
      <c r="Y127" t="s">
        <v>85</v>
      </c>
      <c r="Z127">
        <f>HYPERLINK("https://hotelmonitor-cachepage.eclerx.com/savepage/tk_15444273615641997_sr_2399.html","info")</f>
        <v/>
      </c>
      <c r="AA127" t="n">
        <v>-6796511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88</v>
      </c>
      <c r="AO127" t="s"/>
      <c r="AP127" t="n">
        <v>382</v>
      </c>
      <c r="AQ127" t="s">
        <v>89</v>
      </c>
      <c r="AR127" t="s"/>
      <c r="AS127" t="s"/>
      <c r="AT127" t="s">
        <v>90</v>
      </c>
      <c r="AU127" t="s"/>
      <c r="AV127" t="s"/>
      <c r="AW127" t="s"/>
      <c r="AX127" t="s"/>
      <c r="AY127" t="n">
        <v>6796511</v>
      </c>
      <c r="AZ127" t="s">
        <v>310</v>
      </c>
      <c r="BA127" t="s"/>
      <c r="BB127" t="n">
        <v>69530</v>
      </c>
      <c r="BC127" t="n">
        <v>13.31477</v>
      </c>
      <c r="BD127" t="n">
        <v>52.50008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312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80.75</v>
      </c>
      <c r="L128" t="s">
        <v>76</v>
      </c>
      <c r="M128" t="s"/>
      <c r="N128" t="s">
        <v>158</v>
      </c>
      <c r="O128" t="s">
        <v>78</v>
      </c>
      <c r="P128" t="s">
        <v>312</v>
      </c>
      <c r="Q128" t="s"/>
      <c r="R128" t="s">
        <v>79</v>
      </c>
      <c r="S128" t="s">
        <v>313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HYPERLINK("https://hotelmonitor-cachepage.eclerx.com/savepage/tk_15444265076376753_sr_2399.html","info")</f>
        <v/>
      </c>
      <c r="AA128" t="n">
        <v>-4444462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88</v>
      </c>
      <c r="AO128" t="s"/>
      <c r="AP128" t="n">
        <v>131</v>
      </c>
      <c r="AQ128" t="s">
        <v>89</v>
      </c>
      <c r="AR128" t="s"/>
      <c r="AS128" t="s"/>
      <c r="AT128" t="s">
        <v>90</v>
      </c>
      <c r="AU128" t="s"/>
      <c r="AV128" t="s"/>
      <c r="AW128" t="s"/>
      <c r="AX128" t="s"/>
      <c r="AY128" t="n">
        <v>4444462</v>
      </c>
      <c r="AZ128" t="s">
        <v>314</v>
      </c>
      <c r="BA128" t="s"/>
      <c r="BB128" t="n">
        <v>882112</v>
      </c>
      <c r="BC128" t="n">
        <v>13.39163</v>
      </c>
      <c r="BD128" t="n">
        <v>52.550934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312</v>
      </c>
      <c r="F129" t="n">
        <v>-1</v>
      </c>
      <c r="G129" t="s">
        <v>74</v>
      </c>
      <c r="H129" t="s">
        <v>75</v>
      </c>
      <c r="I129" t="s"/>
      <c r="J129" t="s">
        <v>74</v>
      </c>
      <c r="K129" t="n">
        <v>90.75</v>
      </c>
      <c r="L129" t="s">
        <v>76</v>
      </c>
      <c r="M129" t="s"/>
      <c r="N129" t="s">
        <v>121</v>
      </c>
      <c r="O129" t="s">
        <v>78</v>
      </c>
      <c r="P129" t="s">
        <v>312</v>
      </c>
      <c r="Q129" t="s"/>
      <c r="R129" t="s">
        <v>79</v>
      </c>
      <c r="S129" t="s">
        <v>315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HYPERLINK("https://hotelmonitor-cachepage.eclerx.com/savepage/tk_15444265076376753_sr_2399.html","info")</f>
        <v/>
      </c>
      <c r="AA129" t="n">
        <v>-4444462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88</v>
      </c>
      <c r="AO129" t="s"/>
      <c r="AP129" t="n">
        <v>131</v>
      </c>
      <c r="AQ129" t="s">
        <v>89</v>
      </c>
      <c r="AR129" t="s"/>
      <c r="AS129" t="s"/>
      <c r="AT129" t="s">
        <v>90</v>
      </c>
      <c r="AU129" t="s"/>
      <c r="AV129" t="s"/>
      <c r="AW129" t="s"/>
      <c r="AX129" t="s"/>
      <c r="AY129" t="n">
        <v>4444462</v>
      </c>
      <c r="AZ129" t="s">
        <v>314</v>
      </c>
      <c r="BA129" t="s"/>
      <c r="BB129" t="n">
        <v>882112</v>
      </c>
      <c r="BC129" t="n">
        <v>13.39163</v>
      </c>
      <c r="BD129" t="n">
        <v>52.550934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312</v>
      </c>
      <c r="F130" t="n">
        <v>-1</v>
      </c>
      <c r="G130" t="s">
        <v>74</v>
      </c>
      <c r="H130" t="s">
        <v>75</v>
      </c>
      <c r="I130" t="s"/>
      <c r="J130" t="s">
        <v>74</v>
      </c>
      <c r="K130" t="n">
        <v>139</v>
      </c>
      <c r="L130" t="s">
        <v>76</v>
      </c>
      <c r="M130" t="s"/>
      <c r="N130" t="s">
        <v>316</v>
      </c>
      <c r="O130" t="s">
        <v>78</v>
      </c>
      <c r="P130" t="s">
        <v>312</v>
      </c>
      <c r="Q130" t="s"/>
      <c r="R130" t="s">
        <v>79</v>
      </c>
      <c r="S130" t="s">
        <v>317</v>
      </c>
      <c r="T130" t="s">
        <v>81</v>
      </c>
      <c r="U130" t="s">
        <v>82</v>
      </c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HYPERLINK("https://hotelmonitor-cachepage.eclerx.com/savepage/tk_15444265076376753_sr_2399.html","info")</f>
        <v/>
      </c>
      <c r="AA130" t="n">
        <v>-4444462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88</v>
      </c>
      <c r="AO130" t="s"/>
      <c r="AP130" t="n">
        <v>131</v>
      </c>
      <c r="AQ130" t="s">
        <v>89</v>
      </c>
      <c r="AR130" t="s"/>
      <c r="AS130" t="s"/>
      <c r="AT130" t="s">
        <v>90</v>
      </c>
      <c r="AU130" t="s"/>
      <c r="AV130" t="s"/>
      <c r="AW130" t="s"/>
      <c r="AX130" t="s"/>
      <c r="AY130" t="n">
        <v>4444462</v>
      </c>
      <c r="AZ130" t="s">
        <v>314</v>
      </c>
      <c r="BA130" t="s"/>
      <c r="BB130" t="n">
        <v>882112</v>
      </c>
      <c r="BC130" t="n">
        <v>13.39163</v>
      </c>
      <c r="BD130" t="n">
        <v>52.550934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318</v>
      </c>
      <c r="F131" t="n">
        <v>974677</v>
      </c>
      <c r="G131" t="s">
        <v>74</v>
      </c>
      <c r="H131" t="s">
        <v>75</v>
      </c>
      <c r="I131" t="s"/>
      <c r="J131" t="s">
        <v>74</v>
      </c>
      <c r="K131" t="n">
        <v>64</v>
      </c>
      <c r="L131" t="s">
        <v>76</v>
      </c>
      <c r="M131" t="s"/>
      <c r="N131" t="s">
        <v>319</v>
      </c>
      <c r="O131" t="s">
        <v>78</v>
      </c>
      <c r="P131" t="s">
        <v>320</v>
      </c>
      <c r="Q131" t="s"/>
      <c r="R131" t="s">
        <v>321</v>
      </c>
      <c r="S131" t="s">
        <v>322</v>
      </c>
      <c r="T131" t="s">
        <v>81</v>
      </c>
      <c r="U131" t="s">
        <v>82</v>
      </c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HYPERLINK("https://hotelmonitor-cachepage.eclerx.com/savepage/tk_15444276513949215_sr_2399.html","info")</f>
        <v/>
      </c>
      <c r="AA131" t="n">
        <v>169096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88</v>
      </c>
      <c r="AO131" t="s"/>
      <c r="AP131" t="n">
        <v>469</v>
      </c>
      <c r="AQ131" t="s">
        <v>89</v>
      </c>
      <c r="AR131" t="s"/>
      <c r="AS131" t="s"/>
      <c r="AT131" t="s">
        <v>90</v>
      </c>
      <c r="AU131" t="s"/>
      <c r="AV131" t="s"/>
      <c r="AW131" t="s"/>
      <c r="AX131" t="s"/>
      <c r="AY131" t="n">
        <v>937989</v>
      </c>
      <c r="AZ131" t="s">
        <v>323</v>
      </c>
      <c r="BA131" t="s"/>
      <c r="BB131" t="n">
        <v>146337</v>
      </c>
      <c r="BC131" t="n">
        <v>13.348453</v>
      </c>
      <c r="BD131" t="n">
        <v>52.49826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318</v>
      </c>
      <c r="F132" t="n">
        <v>974677</v>
      </c>
      <c r="G132" t="s">
        <v>74</v>
      </c>
      <c r="H132" t="s">
        <v>75</v>
      </c>
      <c r="I132" t="s"/>
      <c r="J132" t="s">
        <v>74</v>
      </c>
      <c r="K132" t="n">
        <v>64</v>
      </c>
      <c r="L132" t="s">
        <v>76</v>
      </c>
      <c r="M132" t="s"/>
      <c r="N132" t="s">
        <v>319</v>
      </c>
      <c r="O132" t="s">
        <v>78</v>
      </c>
      <c r="P132" t="s">
        <v>320</v>
      </c>
      <c r="Q132" t="s"/>
      <c r="R132" t="s">
        <v>321</v>
      </c>
      <c r="S132" t="s">
        <v>322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HYPERLINK("https://hotelmonitor-cachepage.eclerx.com/savepage/tk_15444276513949215_sr_2399.html","info")</f>
        <v/>
      </c>
      <c r="AA132" t="n">
        <v>169096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88</v>
      </c>
      <c r="AO132" t="s"/>
      <c r="AP132" t="n">
        <v>469</v>
      </c>
      <c r="AQ132" t="s">
        <v>89</v>
      </c>
      <c r="AR132" t="s"/>
      <c r="AS132" t="s"/>
      <c r="AT132" t="s">
        <v>90</v>
      </c>
      <c r="AU132" t="s"/>
      <c r="AV132" t="s"/>
      <c r="AW132" t="s"/>
      <c r="AX132" t="s"/>
      <c r="AY132" t="n">
        <v>937989</v>
      </c>
      <c r="AZ132" t="s">
        <v>323</v>
      </c>
      <c r="BA132" t="s"/>
      <c r="BB132" t="n">
        <v>146337</v>
      </c>
      <c r="BC132" t="n">
        <v>13.348453</v>
      </c>
      <c r="BD132" t="n">
        <v>52.49826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318</v>
      </c>
      <c r="F133" t="n">
        <v>974677</v>
      </c>
      <c r="G133" t="s">
        <v>74</v>
      </c>
      <c r="H133" t="s">
        <v>75</v>
      </c>
      <c r="I133" t="s"/>
      <c r="J133" t="s">
        <v>74</v>
      </c>
      <c r="K133" t="n">
        <v>88</v>
      </c>
      <c r="L133" t="s">
        <v>76</v>
      </c>
      <c r="M133" t="s"/>
      <c r="N133" t="s">
        <v>319</v>
      </c>
      <c r="O133" t="s">
        <v>78</v>
      </c>
      <c r="P133" t="s">
        <v>320</v>
      </c>
      <c r="Q133" t="s"/>
      <c r="R133" t="s">
        <v>321</v>
      </c>
      <c r="S133" t="s">
        <v>324</v>
      </c>
      <c r="T133" t="s">
        <v>81</v>
      </c>
      <c r="U133" t="s">
        <v>82</v>
      </c>
      <c r="V133" t="s">
        <v>83</v>
      </c>
      <c r="W133" t="s">
        <v>108</v>
      </c>
      <c r="X133" t="s"/>
      <c r="Y133" t="s">
        <v>85</v>
      </c>
      <c r="Z133">
        <f>HYPERLINK("https://hotelmonitor-cachepage.eclerx.com/savepage/tk_15444276513949215_sr_2399.html","info")</f>
        <v/>
      </c>
      <c r="AA133" t="n">
        <v>169096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88</v>
      </c>
      <c r="AO133" t="s"/>
      <c r="AP133" t="n">
        <v>469</v>
      </c>
      <c r="AQ133" t="s">
        <v>89</v>
      </c>
      <c r="AR133" t="s"/>
      <c r="AS133" t="s"/>
      <c r="AT133" t="s">
        <v>90</v>
      </c>
      <c r="AU133" t="s"/>
      <c r="AV133" t="s"/>
      <c r="AW133" t="s"/>
      <c r="AX133" t="s"/>
      <c r="AY133" t="n">
        <v>937989</v>
      </c>
      <c r="AZ133" t="s">
        <v>323</v>
      </c>
      <c r="BA133" t="s"/>
      <c r="BB133" t="n">
        <v>146337</v>
      </c>
      <c r="BC133" t="n">
        <v>13.348453</v>
      </c>
      <c r="BD133" t="n">
        <v>52.49826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318</v>
      </c>
      <c r="F134" t="n">
        <v>974677</v>
      </c>
      <c r="G134" t="s">
        <v>74</v>
      </c>
      <c r="H134" t="s">
        <v>75</v>
      </c>
      <c r="I134" t="s"/>
      <c r="J134" t="s">
        <v>74</v>
      </c>
      <c r="K134" t="n">
        <v>88</v>
      </c>
      <c r="L134" t="s">
        <v>76</v>
      </c>
      <c r="M134" t="s"/>
      <c r="N134" t="s">
        <v>319</v>
      </c>
      <c r="O134" t="s">
        <v>78</v>
      </c>
      <c r="P134" t="s">
        <v>320</v>
      </c>
      <c r="Q134" t="s"/>
      <c r="R134" t="s">
        <v>321</v>
      </c>
      <c r="S134" t="s">
        <v>324</v>
      </c>
      <c r="T134" t="s">
        <v>81</v>
      </c>
      <c r="U134" t="s">
        <v>82</v>
      </c>
      <c r="V134" t="s">
        <v>83</v>
      </c>
      <c r="W134" t="s">
        <v>108</v>
      </c>
      <c r="X134" t="s"/>
      <c r="Y134" t="s">
        <v>85</v>
      </c>
      <c r="Z134">
        <f>HYPERLINK("https://hotelmonitor-cachepage.eclerx.com/savepage/tk_15444276513949215_sr_2399.html","info")</f>
        <v/>
      </c>
      <c r="AA134" t="n">
        <v>169096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88</v>
      </c>
      <c r="AO134" t="s"/>
      <c r="AP134" t="n">
        <v>469</v>
      </c>
      <c r="AQ134" t="s">
        <v>89</v>
      </c>
      <c r="AR134" t="s"/>
      <c r="AS134" t="s"/>
      <c r="AT134" t="s">
        <v>90</v>
      </c>
      <c r="AU134" t="s"/>
      <c r="AV134" t="s"/>
      <c r="AW134" t="s"/>
      <c r="AX134" t="s"/>
      <c r="AY134" t="n">
        <v>937989</v>
      </c>
      <c r="AZ134" t="s">
        <v>323</v>
      </c>
      <c r="BA134" t="s"/>
      <c r="BB134" t="n">
        <v>146337</v>
      </c>
      <c r="BC134" t="n">
        <v>13.348453</v>
      </c>
      <c r="BD134" t="n">
        <v>52.49826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318</v>
      </c>
      <c r="F135" t="n">
        <v>974677</v>
      </c>
      <c r="G135" t="s">
        <v>74</v>
      </c>
      <c r="H135" t="s">
        <v>75</v>
      </c>
      <c r="I135" t="s"/>
      <c r="J135" t="s">
        <v>74</v>
      </c>
      <c r="K135" t="n">
        <v>124</v>
      </c>
      <c r="L135" t="s">
        <v>76</v>
      </c>
      <c r="M135" t="s"/>
      <c r="N135" t="s">
        <v>325</v>
      </c>
      <c r="O135" t="s">
        <v>78</v>
      </c>
      <c r="P135" t="s">
        <v>320</v>
      </c>
      <c r="Q135" t="s"/>
      <c r="R135" t="s">
        <v>321</v>
      </c>
      <c r="S135" t="s">
        <v>326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HYPERLINK("https://hotelmonitor-cachepage.eclerx.com/savepage/tk_15444276513949215_sr_2399.html","info")</f>
        <v/>
      </c>
      <c r="AA135" t="n">
        <v>169096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88</v>
      </c>
      <c r="AO135" t="s"/>
      <c r="AP135" t="n">
        <v>469</v>
      </c>
      <c r="AQ135" t="s">
        <v>89</v>
      </c>
      <c r="AR135" t="s"/>
      <c r="AS135" t="s"/>
      <c r="AT135" t="s">
        <v>90</v>
      </c>
      <c r="AU135" t="s"/>
      <c r="AV135" t="s"/>
      <c r="AW135" t="s"/>
      <c r="AX135" t="s"/>
      <c r="AY135" t="n">
        <v>937989</v>
      </c>
      <c r="AZ135" t="s">
        <v>323</v>
      </c>
      <c r="BA135" t="s"/>
      <c r="BB135" t="n">
        <v>146337</v>
      </c>
      <c r="BC135" t="n">
        <v>13.348453</v>
      </c>
      <c r="BD135" t="n">
        <v>52.49826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318</v>
      </c>
      <c r="F136" t="n">
        <v>974677</v>
      </c>
      <c r="G136" t="s">
        <v>74</v>
      </c>
      <c r="H136" t="s">
        <v>75</v>
      </c>
      <c r="I136" t="s"/>
      <c r="J136" t="s">
        <v>74</v>
      </c>
      <c r="K136" t="n">
        <v>124</v>
      </c>
      <c r="L136" t="s">
        <v>76</v>
      </c>
      <c r="M136" t="s"/>
      <c r="N136" t="s">
        <v>325</v>
      </c>
      <c r="O136" t="s">
        <v>78</v>
      </c>
      <c r="P136" t="s">
        <v>320</v>
      </c>
      <c r="Q136" t="s"/>
      <c r="R136" t="s">
        <v>321</v>
      </c>
      <c r="S136" t="s">
        <v>326</v>
      </c>
      <c r="T136" t="s">
        <v>81</v>
      </c>
      <c r="U136" t="s">
        <v>82</v>
      </c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HYPERLINK("https://hotelmonitor-cachepage.eclerx.com/savepage/tk_15444276513949215_sr_2399.html","info")</f>
        <v/>
      </c>
      <c r="AA136" t="n">
        <v>169096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88</v>
      </c>
      <c r="AO136" t="s"/>
      <c r="AP136" t="n">
        <v>469</v>
      </c>
      <c r="AQ136" t="s">
        <v>89</v>
      </c>
      <c r="AR136" t="s"/>
      <c r="AS136" t="s"/>
      <c r="AT136" t="s">
        <v>90</v>
      </c>
      <c r="AU136" t="s"/>
      <c r="AV136" t="s"/>
      <c r="AW136" t="s"/>
      <c r="AX136" t="s"/>
      <c r="AY136" t="n">
        <v>937989</v>
      </c>
      <c r="AZ136" t="s">
        <v>323</v>
      </c>
      <c r="BA136" t="s"/>
      <c r="BB136" t="n">
        <v>146337</v>
      </c>
      <c r="BC136" t="n">
        <v>13.348453</v>
      </c>
      <c r="BD136" t="n">
        <v>52.49826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318</v>
      </c>
      <c r="F137" t="n">
        <v>974677</v>
      </c>
      <c r="G137" t="s">
        <v>74</v>
      </c>
      <c r="H137" t="s">
        <v>75</v>
      </c>
      <c r="I137" t="s"/>
      <c r="J137" t="s">
        <v>74</v>
      </c>
      <c r="K137" t="n">
        <v>172</v>
      </c>
      <c r="L137" t="s">
        <v>76</v>
      </c>
      <c r="M137" t="s"/>
      <c r="N137" t="s">
        <v>325</v>
      </c>
      <c r="O137" t="s">
        <v>78</v>
      </c>
      <c r="P137" t="s">
        <v>320</v>
      </c>
      <c r="Q137" t="s"/>
      <c r="R137" t="s">
        <v>321</v>
      </c>
      <c r="S137" t="s">
        <v>282</v>
      </c>
      <c r="T137" t="s">
        <v>81</v>
      </c>
      <c r="U137" t="s">
        <v>82</v>
      </c>
      <c r="V137" t="s">
        <v>83</v>
      </c>
      <c r="W137" t="s">
        <v>108</v>
      </c>
      <c r="X137" t="s"/>
      <c r="Y137" t="s">
        <v>85</v>
      </c>
      <c r="Z137">
        <f>HYPERLINK("https://hotelmonitor-cachepage.eclerx.com/savepage/tk_15444276513949215_sr_2399.html","info")</f>
        <v/>
      </c>
      <c r="AA137" t="n">
        <v>169096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88</v>
      </c>
      <c r="AO137" t="s"/>
      <c r="AP137" t="n">
        <v>469</v>
      </c>
      <c r="AQ137" t="s">
        <v>89</v>
      </c>
      <c r="AR137" t="s"/>
      <c r="AS137" t="s"/>
      <c r="AT137" t="s">
        <v>90</v>
      </c>
      <c r="AU137" t="s"/>
      <c r="AV137" t="s"/>
      <c r="AW137" t="s"/>
      <c r="AX137" t="s"/>
      <c r="AY137" t="n">
        <v>937989</v>
      </c>
      <c r="AZ137" t="s">
        <v>323</v>
      </c>
      <c r="BA137" t="s"/>
      <c r="BB137" t="n">
        <v>146337</v>
      </c>
      <c r="BC137" t="n">
        <v>13.348453</v>
      </c>
      <c r="BD137" t="n">
        <v>52.49826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318</v>
      </c>
      <c r="F138" t="n">
        <v>974677</v>
      </c>
      <c r="G138" t="s">
        <v>74</v>
      </c>
      <c r="H138" t="s">
        <v>75</v>
      </c>
      <c r="I138" t="s"/>
      <c r="J138" t="s">
        <v>74</v>
      </c>
      <c r="K138" t="n">
        <v>172</v>
      </c>
      <c r="L138" t="s">
        <v>76</v>
      </c>
      <c r="M138" t="s"/>
      <c r="N138" t="s">
        <v>325</v>
      </c>
      <c r="O138" t="s">
        <v>78</v>
      </c>
      <c r="P138" t="s">
        <v>320</v>
      </c>
      <c r="Q138" t="s"/>
      <c r="R138" t="s">
        <v>321</v>
      </c>
      <c r="S138" t="s">
        <v>282</v>
      </c>
      <c r="T138" t="s">
        <v>81</v>
      </c>
      <c r="U138" t="s">
        <v>82</v>
      </c>
      <c r="V138" t="s">
        <v>83</v>
      </c>
      <c r="W138" t="s">
        <v>108</v>
      </c>
      <c r="X138" t="s"/>
      <c r="Y138" t="s">
        <v>85</v>
      </c>
      <c r="Z138">
        <f>HYPERLINK("https://hotelmonitor-cachepage.eclerx.com/savepage/tk_15444276513949215_sr_2399.html","info")</f>
        <v/>
      </c>
      <c r="AA138" t="n">
        <v>169096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88</v>
      </c>
      <c r="AO138" t="s"/>
      <c r="AP138" t="n">
        <v>469</v>
      </c>
      <c r="AQ138" t="s">
        <v>89</v>
      </c>
      <c r="AR138" t="s"/>
      <c r="AS138" t="s"/>
      <c r="AT138" t="s">
        <v>90</v>
      </c>
      <c r="AU138" t="s"/>
      <c r="AV138" t="s"/>
      <c r="AW138" t="s"/>
      <c r="AX138" t="s"/>
      <c r="AY138" t="n">
        <v>937989</v>
      </c>
      <c r="AZ138" t="s">
        <v>323</v>
      </c>
      <c r="BA138" t="s"/>
      <c r="BB138" t="n">
        <v>146337</v>
      </c>
      <c r="BC138" t="n">
        <v>13.348453</v>
      </c>
      <c r="BD138" t="n">
        <v>52.49826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318</v>
      </c>
      <c r="F139" t="n">
        <v>974677</v>
      </c>
      <c r="G139" t="s">
        <v>74</v>
      </c>
      <c r="H139" t="s">
        <v>75</v>
      </c>
      <c r="I139" t="s"/>
      <c r="J139" t="s">
        <v>74</v>
      </c>
      <c r="K139" t="n">
        <v>74</v>
      </c>
      <c r="L139" t="s">
        <v>76</v>
      </c>
      <c r="M139" t="s"/>
      <c r="N139" t="s">
        <v>327</v>
      </c>
      <c r="O139" t="s">
        <v>78</v>
      </c>
      <c r="P139" t="s">
        <v>320</v>
      </c>
      <c r="Q139" t="s"/>
      <c r="R139" t="s">
        <v>321</v>
      </c>
      <c r="S139" t="s">
        <v>328</v>
      </c>
      <c r="T139" t="s">
        <v>81</v>
      </c>
      <c r="U139" t="s">
        <v>82</v>
      </c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HYPERLINK("https://hotelmonitor-cachepage.eclerx.com/savepage/tk_15444276513949215_sr_2399.html","info")</f>
        <v/>
      </c>
      <c r="AA139" t="n">
        <v>169096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88</v>
      </c>
      <c r="AO139" t="s"/>
      <c r="AP139" t="n">
        <v>469</v>
      </c>
      <c r="AQ139" t="s">
        <v>89</v>
      </c>
      <c r="AR139" t="s"/>
      <c r="AS139" t="s"/>
      <c r="AT139" t="s">
        <v>90</v>
      </c>
      <c r="AU139" t="s"/>
      <c r="AV139" t="s"/>
      <c r="AW139" t="s"/>
      <c r="AX139" t="s"/>
      <c r="AY139" t="n">
        <v>937989</v>
      </c>
      <c r="AZ139" t="s">
        <v>323</v>
      </c>
      <c r="BA139" t="s"/>
      <c r="BB139" t="n">
        <v>146337</v>
      </c>
      <c r="BC139" t="n">
        <v>13.348453</v>
      </c>
      <c r="BD139" t="n">
        <v>52.49826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318</v>
      </c>
      <c r="F140" t="n">
        <v>974677</v>
      </c>
      <c r="G140" t="s">
        <v>74</v>
      </c>
      <c r="H140" t="s">
        <v>75</v>
      </c>
      <c r="I140" t="s"/>
      <c r="J140" t="s">
        <v>74</v>
      </c>
      <c r="K140" t="n">
        <v>74</v>
      </c>
      <c r="L140" t="s">
        <v>76</v>
      </c>
      <c r="M140" t="s"/>
      <c r="N140" t="s">
        <v>327</v>
      </c>
      <c r="O140" t="s">
        <v>78</v>
      </c>
      <c r="P140" t="s">
        <v>320</v>
      </c>
      <c r="Q140" t="s"/>
      <c r="R140" t="s">
        <v>321</v>
      </c>
      <c r="S140" t="s">
        <v>328</v>
      </c>
      <c r="T140" t="s">
        <v>81</v>
      </c>
      <c r="U140" t="s">
        <v>82</v>
      </c>
      <c r="V140" t="s">
        <v>83</v>
      </c>
      <c r="W140" t="s">
        <v>84</v>
      </c>
      <c r="X140" t="s"/>
      <c r="Y140" t="s">
        <v>85</v>
      </c>
      <c r="Z140">
        <f>HYPERLINK("https://hotelmonitor-cachepage.eclerx.com/savepage/tk_15444276513949215_sr_2399.html","info")</f>
        <v/>
      </c>
      <c r="AA140" t="n">
        <v>169096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88</v>
      </c>
      <c r="AO140" t="s"/>
      <c r="AP140" t="n">
        <v>469</v>
      </c>
      <c r="AQ140" t="s">
        <v>89</v>
      </c>
      <c r="AR140" t="s"/>
      <c r="AS140" t="s"/>
      <c r="AT140" t="s">
        <v>90</v>
      </c>
      <c r="AU140" t="s"/>
      <c r="AV140" t="s"/>
      <c r="AW140" t="s"/>
      <c r="AX140" t="s"/>
      <c r="AY140" t="n">
        <v>937989</v>
      </c>
      <c r="AZ140" t="s">
        <v>323</v>
      </c>
      <c r="BA140" t="s"/>
      <c r="BB140" t="n">
        <v>146337</v>
      </c>
      <c r="BC140" t="n">
        <v>13.348453</v>
      </c>
      <c r="BD140" t="n">
        <v>52.49826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318</v>
      </c>
      <c r="F141" t="n">
        <v>974677</v>
      </c>
      <c r="G141" t="s">
        <v>74</v>
      </c>
      <c r="H141" t="s">
        <v>75</v>
      </c>
      <c r="I141" t="s"/>
      <c r="J141" t="s">
        <v>74</v>
      </c>
      <c r="K141" t="n">
        <v>94</v>
      </c>
      <c r="L141" t="s">
        <v>76</v>
      </c>
      <c r="M141" t="s"/>
      <c r="N141" t="s">
        <v>329</v>
      </c>
      <c r="O141" t="s">
        <v>78</v>
      </c>
      <c r="P141" t="s">
        <v>320</v>
      </c>
      <c r="Q141" t="s"/>
      <c r="R141" t="s">
        <v>321</v>
      </c>
      <c r="S141" t="s">
        <v>330</v>
      </c>
      <c r="T141" t="s">
        <v>81</v>
      </c>
      <c r="U141" t="s">
        <v>82</v>
      </c>
      <c r="V141" t="s">
        <v>83</v>
      </c>
      <c r="W141" t="s">
        <v>84</v>
      </c>
      <c r="X141" t="s"/>
      <c r="Y141" t="s">
        <v>85</v>
      </c>
      <c r="Z141">
        <f>HYPERLINK("https://hotelmonitor-cachepage.eclerx.com/savepage/tk_15444276513949215_sr_2399.html","info")</f>
        <v/>
      </c>
      <c r="AA141" t="n">
        <v>169096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88</v>
      </c>
      <c r="AO141" t="s"/>
      <c r="AP141" t="n">
        <v>469</v>
      </c>
      <c r="AQ141" t="s">
        <v>89</v>
      </c>
      <c r="AR141" t="s"/>
      <c r="AS141" t="s"/>
      <c r="AT141" t="s">
        <v>90</v>
      </c>
      <c r="AU141" t="s"/>
      <c r="AV141" t="s"/>
      <c r="AW141" t="s"/>
      <c r="AX141" t="s"/>
      <c r="AY141" t="n">
        <v>937989</v>
      </c>
      <c r="AZ141" t="s">
        <v>323</v>
      </c>
      <c r="BA141" t="s"/>
      <c r="BB141" t="n">
        <v>146337</v>
      </c>
      <c r="BC141" t="n">
        <v>13.348453</v>
      </c>
      <c r="BD141" t="n">
        <v>52.49826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318</v>
      </c>
      <c r="F142" t="n">
        <v>974677</v>
      </c>
      <c r="G142" t="s">
        <v>74</v>
      </c>
      <c r="H142" t="s">
        <v>75</v>
      </c>
      <c r="I142" t="s"/>
      <c r="J142" t="s">
        <v>74</v>
      </c>
      <c r="K142" t="n">
        <v>94</v>
      </c>
      <c r="L142" t="s">
        <v>76</v>
      </c>
      <c r="M142" t="s"/>
      <c r="N142" t="s">
        <v>329</v>
      </c>
      <c r="O142" t="s">
        <v>78</v>
      </c>
      <c r="P142" t="s">
        <v>320</v>
      </c>
      <c r="Q142" t="s"/>
      <c r="R142" t="s">
        <v>321</v>
      </c>
      <c r="S142" t="s">
        <v>330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HYPERLINK("https://hotelmonitor-cachepage.eclerx.com/savepage/tk_15444276513949215_sr_2399.html","info")</f>
        <v/>
      </c>
      <c r="AA142" t="n">
        <v>169096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88</v>
      </c>
      <c r="AO142" t="s"/>
      <c r="AP142" t="n">
        <v>469</v>
      </c>
      <c r="AQ142" t="s">
        <v>89</v>
      </c>
      <c r="AR142" t="s"/>
      <c r="AS142" t="s"/>
      <c r="AT142" t="s">
        <v>90</v>
      </c>
      <c r="AU142" t="s"/>
      <c r="AV142" t="s"/>
      <c r="AW142" t="s"/>
      <c r="AX142" t="s"/>
      <c r="AY142" t="n">
        <v>937989</v>
      </c>
      <c r="AZ142" t="s">
        <v>323</v>
      </c>
      <c r="BA142" t="s"/>
      <c r="BB142" t="n">
        <v>146337</v>
      </c>
      <c r="BC142" t="n">
        <v>13.348453</v>
      </c>
      <c r="BD142" t="n">
        <v>52.49826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318</v>
      </c>
      <c r="F143" t="n">
        <v>974677</v>
      </c>
      <c r="G143" t="s">
        <v>74</v>
      </c>
      <c r="H143" t="s">
        <v>75</v>
      </c>
      <c r="I143" t="s"/>
      <c r="J143" t="s">
        <v>74</v>
      </c>
      <c r="K143" t="n">
        <v>98</v>
      </c>
      <c r="L143" t="s">
        <v>76</v>
      </c>
      <c r="M143" t="s"/>
      <c r="N143" t="s">
        <v>327</v>
      </c>
      <c r="O143" t="s">
        <v>78</v>
      </c>
      <c r="P143" t="s">
        <v>320</v>
      </c>
      <c r="Q143" t="s"/>
      <c r="R143" t="s">
        <v>321</v>
      </c>
      <c r="S143" t="s">
        <v>331</v>
      </c>
      <c r="T143" t="s">
        <v>81</v>
      </c>
      <c r="U143" t="s">
        <v>82</v>
      </c>
      <c r="V143" t="s">
        <v>83</v>
      </c>
      <c r="W143" t="s">
        <v>108</v>
      </c>
      <c r="X143" t="s"/>
      <c r="Y143" t="s">
        <v>85</v>
      </c>
      <c r="Z143">
        <f>HYPERLINK("https://hotelmonitor-cachepage.eclerx.com/savepage/tk_15444276513949215_sr_2399.html","info")</f>
        <v/>
      </c>
      <c r="AA143" t="n">
        <v>169096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88</v>
      </c>
      <c r="AO143" t="s"/>
      <c r="AP143" t="n">
        <v>469</v>
      </c>
      <c r="AQ143" t="s">
        <v>89</v>
      </c>
      <c r="AR143" t="s"/>
      <c r="AS143" t="s"/>
      <c r="AT143" t="s">
        <v>90</v>
      </c>
      <c r="AU143" t="s"/>
      <c r="AV143" t="s"/>
      <c r="AW143" t="s"/>
      <c r="AX143" t="s"/>
      <c r="AY143" t="n">
        <v>937989</v>
      </c>
      <c r="AZ143" t="s">
        <v>323</v>
      </c>
      <c r="BA143" t="s"/>
      <c r="BB143" t="n">
        <v>146337</v>
      </c>
      <c r="BC143" t="n">
        <v>13.348453</v>
      </c>
      <c r="BD143" t="n">
        <v>52.49826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318</v>
      </c>
      <c r="F144" t="n">
        <v>974677</v>
      </c>
      <c r="G144" t="s">
        <v>74</v>
      </c>
      <c r="H144" t="s">
        <v>75</v>
      </c>
      <c r="I144" t="s"/>
      <c r="J144" t="s">
        <v>74</v>
      </c>
      <c r="K144" t="n">
        <v>98</v>
      </c>
      <c r="L144" t="s">
        <v>76</v>
      </c>
      <c r="M144" t="s"/>
      <c r="N144" t="s">
        <v>327</v>
      </c>
      <c r="O144" t="s">
        <v>78</v>
      </c>
      <c r="P144" t="s">
        <v>320</v>
      </c>
      <c r="Q144" t="s"/>
      <c r="R144" t="s">
        <v>321</v>
      </c>
      <c r="S144" t="s">
        <v>331</v>
      </c>
      <c r="T144" t="s">
        <v>81</v>
      </c>
      <c r="U144" t="s">
        <v>82</v>
      </c>
      <c r="V144" t="s">
        <v>83</v>
      </c>
      <c r="W144" t="s">
        <v>108</v>
      </c>
      <c r="X144" t="s"/>
      <c r="Y144" t="s">
        <v>85</v>
      </c>
      <c r="Z144">
        <f>HYPERLINK("https://hotelmonitor-cachepage.eclerx.com/savepage/tk_15444276513949215_sr_2399.html","info")</f>
        <v/>
      </c>
      <c r="AA144" t="n">
        <v>169096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88</v>
      </c>
      <c r="AO144" t="s"/>
      <c r="AP144" t="n">
        <v>469</v>
      </c>
      <c r="AQ144" t="s">
        <v>89</v>
      </c>
      <c r="AR144" t="s"/>
      <c r="AS144" t="s"/>
      <c r="AT144" t="s">
        <v>90</v>
      </c>
      <c r="AU144" t="s"/>
      <c r="AV144" t="s"/>
      <c r="AW144" t="s"/>
      <c r="AX144" t="s"/>
      <c r="AY144" t="n">
        <v>937989</v>
      </c>
      <c r="AZ144" t="s">
        <v>323</v>
      </c>
      <c r="BA144" t="s"/>
      <c r="BB144" t="n">
        <v>146337</v>
      </c>
      <c r="BC144" t="n">
        <v>13.348453</v>
      </c>
      <c r="BD144" t="n">
        <v>52.49826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318</v>
      </c>
      <c r="F145" t="n">
        <v>974677</v>
      </c>
      <c r="G145" t="s">
        <v>74</v>
      </c>
      <c r="H145" t="s">
        <v>75</v>
      </c>
      <c r="I145" t="s"/>
      <c r="J145" t="s">
        <v>74</v>
      </c>
      <c r="K145" t="n">
        <v>118</v>
      </c>
      <c r="L145" t="s">
        <v>76</v>
      </c>
      <c r="M145" t="s"/>
      <c r="N145" t="s">
        <v>329</v>
      </c>
      <c r="O145" t="s">
        <v>78</v>
      </c>
      <c r="P145" t="s">
        <v>320</v>
      </c>
      <c r="Q145" t="s"/>
      <c r="R145" t="s">
        <v>321</v>
      </c>
      <c r="S145" t="s">
        <v>332</v>
      </c>
      <c r="T145" t="s">
        <v>81</v>
      </c>
      <c r="U145" t="s">
        <v>82</v>
      </c>
      <c r="V145" t="s">
        <v>83</v>
      </c>
      <c r="W145" t="s">
        <v>108</v>
      </c>
      <c r="X145" t="s"/>
      <c r="Y145" t="s">
        <v>85</v>
      </c>
      <c r="Z145">
        <f>HYPERLINK("https://hotelmonitor-cachepage.eclerx.com/savepage/tk_15444276513949215_sr_2399.html","info")</f>
        <v/>
      </c>
      <c r="AA145" t="n">
        <v>169096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88</v>
      </c>
      <c r="AO145" t="s"/>
      <c r="AP145" t="n">
        <v>469</v>
      </c>
      <c r="AQ145" t="s">
        <v>89</v>
      </c>
      <c r="AR145" t="s"/>
      <c r="AS145" t="s"/>
      <c r="AT145" t="s">
        <v>90</v>
      </c>
      <c r="AU145" t="s"/>
      <c r="AV145" t="s"/>
      <c r="AW145" t="s"/>
      <c r="AX145" t="s"/>
      <c r="AY145" t="n">
        <v>937989</v>
      </c>
      <c r="AZ145" t="s">
        <v>323</v>
      </c>
      <c r="BA145" t="s"/>
      <c r="BB145" t="n">
        <v>146337</v>
      </c>
      <c r="BC145" t="n">
        <v>13.348453</v>
      </c>
      <c r="BD145" t="n">
        <v>52.49826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318</v>
      </c>
      <c r="F146" t="n">
        <v>974677</v>
      </c>
      <c r="G146" t="s">
        <v>74</v>
      </c>
      <c r="H146" t="s">
        <v>75</v>
      </c>
      <c r="I146" t="s"/>
      <c r="J146" t="s">
        <v>74</v>
      </c>
      <c r="K146" t="n">
        <v>118</v>
      </c>
      <c r="L146" t="s">
        <v>76</v>
      </c>
      <c r="M146" t="s"/>
      <c r="N146" t="s">
        <v>329</v>
      </c>
      <c r="O146" t="s">
        <v>78</v>
      </c>
      <c r="P146" t="s">
        <v>320</v>
      </c>
      <c r="Q146" t="s"/>
      <c r="R146" t="s">
        <v>321</v>
      </c>
      <c r="S146" t="s">
        <v>332</v>
      </c>
      <c r="T146" t="s">
        <v>81</v>
      </c>
      <c r="U146" t="s">
        <v>82</v>
      </c>
      <c r="V146" t="s">
        <v>83</v>
      </c>
      <c r="W146" t="s">
        <v>108</v>
      </c>
      <c r="X146" t="s"/>
      <c r="Y146" t="s">
        <v>85</v>
      </c>
      <c r="Z146">
        <f>HYPERLINK("https://hotelmonitor-cachepage.eclerx.com/savepage/tk_15444276513949215_sr_2399.html","info")</f>
        <v/>
      </c>
      <c r="AA146" t="n">
        <v>169096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88</v>
      </c>
      <c r="AO146" t="s"/>
      <c r="AP146" t="n">
        <v>469</v>
      </c>
      <c r="AQ146" t="s">
        <v>89</v>
      </c>
      <c r="AR146" t="s"/>
      <c r="AS146" t="s"/>
      <c r="AT146" t="s">
        <v>90</v>
      </c>
      <c r="AU146" t="s"/>
      <c r="AV146" t="s"/>
      <c r="AW146" t="s"/>
      <c r="AX146" t="s"/>
      <c r="AY146" t="n">
        <v>937989</v>
      </c>
      <c r="AZ146" t="s">
        <v>323</v>
      </c>
      <c r="BA146" t="s"/>
      <c r="BB146" t="n">
        <v>146337</v>
      </c>
      <c r="BC146" t="n">
        <v>13.348453</v>
      </c>
      <c r="BD146" t="n">
        <v>52.49826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333</v>
      </c>
      <c r="F147" t="n">
        <v>2748555</v>
      </c>
      <c r="G147" t="s">
        <v>74</v>
      </c>
      <c r="H147" t="s">
        <v>75</v>
      </c>
      <c r="I147" t="s"/>
      <c r="J147" t="s">
        <v>74</v>
      </c>
      <c r="K147" t="n">
        <v>95</v>
      </c>
      <c r="L147" t="s">
        <v>76</v>
      </c>
      <c r="M147" t="s"/>
      <c r="N147" t="s">
        <v>158</v>
      </c>
      <c r="O147" t="s">
        <v>78</v>
      </c>
      <c r="P147" t="s">
        <v>333</v>
      </c>
      <c r="Q147" t="s"/>
      <c r="R147" t="s">
        <v>119</v>
      </c>
      <c r="S147" t="s">
        <v>334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HYPERLINK("https://hotelmonitor-cachepage.eclerx.com/savepage/tk_15444274581429305_sr_2399.html","info")</f>
        <v/>
      </c>
      <c r="AA147" t="n">
        <v>272630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88</v>
      </c>
      <c r="AO147" t="s"/>
      <c r="AP147" t="n">
        <v>411</v>
      </c>
      <c r="AQ147" t="s">
        <v>89</v>
      </c>
      <c r="AR147" t="s"/>
      <c r="AS147" t="s"/>
      <c r="AT147" t="s">
        <v>90</v>
      </c>
      <c r="AU147" t="s"/>
      <c r="AV147" t="s"/>
      <c r="AW147" t="s"/>
      <c r="AX147" t="s"/>
      <c r="AY147" t="n">
        <v>2071506</v>
      </c>
      <c r="AZ147" t="s">
        <v>335</v>
      </c>
      <c r="BA147" t="s"/>
      <c r="BB147" t="n">
        <v>3185</v>
      </c>
      <c r="BC147" t="n">
        <v>13.27766</v>
      </c>
      <c r="BD147" t="n">
        <v>52.50955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333</v>
      </c>
      <c r="F148" t="n">
        <v>2748555</v>
      </c>
      <c r="G148" t="s">
        <v>74</v>
      </c>
      <c r="H148" t="s">
        <v>75</v>
      </c>
      <c r="I148" t="s"/>
      <c r="J148" t="s">
        <v>74</v>
      </c>
      <c r="K148" t="n">
        <v>119</v>
      </c>
      <c r="L148" t="s">
        <v>76</v>
      </c>
      <c r="M148" t="s"/>
      <c r="N148" t="s">
        <v>113</v>
      </c>
      <c r="O148" t="s">
        <v>78</v>
      </c>
      <c r="P148" t="s">
        <v>333</v>
      </c>
      <c r="Q148" t="s"/>
      <c r="R148" t="s">
        <v>119</v>
      </c>
      <c r="S148" t="s">
        <v>124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HYPERLINK("https://hotelmonitor-cachepage.eclerx.com/savepage/tk_15444274581429305_sr_2399.html","info")</f>
        <v/>
      </c>
      <c r="AA148" t="n">
        <v>272630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88</v>
      </c>
      <c r="AO148" t="s"/>
      <c r="AP148" t="n">
        <v>411</v>
      </c>
      <c r="AQ148" t="s">
        <v>89</v>
      </c>
      <c r="AR148" t="s"/>
      <c r="AS148" t="s"/>
      <c r="AT148" t="s">
        <v>90</v>
      </c>
      <c r="AU148" t="s"/>
      <c r="AV148" t="s"/>
      <c r="AW148" t="s"/>
      <c r="AX148" t="s"/>
      <c r="AY148" t="n">
        <v>2071506</v>
      </c>
      <c r="AZ148" t="s">
        <v>335</v>
      </c>
      <c r="BA148" t="s"/>
      <c r="BB148" t="n">
        <v>3185</v>
      </c>
      <c r="BC148" t="n">
        <v>13.27766</v>
      </c>
      <c r="BD148" t="n">
        <v>52.50955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336</v>
      </c>
      <c r="F149" t="n">
        <v>723202</v>
      </c>
      <c r="G149" t="s">
        <v>74</v>
      </c>
      <c r="H149" t="s">
        <v>75</v>
      </c>
      <c r="I149" t="s"/>
      <c r="J149" t="s">
        <v>74</v>
      </c>
      <c r="K149" t="n">
        <v>71</v>
      </c>
      <c r="L149" t="s">
        <v>76</v>
      </c>
      <c r="M149" t="s"/>
      <c r="N149" t="s">
        <v>337</v>
      </c>
      <c r="O149" t="s">
        <v>78</v>
      </c>
      <c r="P149" t="s">
        <v>338</v>
      </c>
      <c r="Q149" t="s"/>
      <c r="R149" t="s">
        <v>79</v>
      </c>
      <c r="S149" t="s">
        <v>339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HYPERLINK("https://hotelmonitor-cachepage.eclerx.com/savepage/tk_15444261668747947_sr_2399.html","info")</f>
        <v/>
      </c>
      <c r="AA149" t="n">
        <v>142646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88</v>
      </c>
      <c r="AO149" t="s"/>
      <c r="AP149" t="n">
        <v>30</v>
      </c>
      <c r="AQ149" t="s">
        <v>89</v>
      </c>
      <c r="AR149" t="s"/>
      <c r="AS149" t="s"/>
      <c r="AT149" t="s">
        <v>90</v>
      </c>
      <c r="AU149" t="s"/>
      <c r="AV149" t="s"/>
      <c r="AW149" t="s"/>
      <c r="AX149" t="s"/>
      <c r="AY149" t="n">
        <v>3127045</v>
      </c>
      <c r="AZ149" t="s">
        <v>340</v>
      </c>
      <c r="BA149" t="s"/>
      <c r="BB149" t="n">
        <v>474399</v>
      </c>
      <c r="BC149" t="n">
        <v>13.344094</v>
      </c>
      <c r="BD149" t="n">
        <v>52.532123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336</v>
      </c>
      <c r="F150" t="n">
        <v>723202</v>
      </c>
      <c r="G150" t="s">
        <v>74</v>
      </c>
      <c r="H150" t="s">
        <v>75</v>
      </c>
      <c r="I150" t="s"/>
      <c r="J150" t="s">
        <v>74</v>
      </c>
      <c r="K150" t="n">
        <v>79</v>
      </c>
      <c r="L150" t="s">
        <v>76</v>
      </c>
      <c r="M150" t="s"/>
      <c r="N150" t="s">
        <v>341</v>
      </c>
      <c r="O150" t="s">
        <v>78</v>
      </c>
      <c r="P150" t="s">
        <v>338</v>
      </c>
      <c r="Q150" t="s"/>
      <c r="R150" t="s">
        <v>79</v>
      </c>
      <c r="S150" t="s">
        <v>342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HYPERLINK("https://hotelmonitor-cachepage.eclerx.com/savepage/tk_15444261668747947_sr_2399.html","info")</f>
        <v/>
      </c>
      <c r="AA150" t="n">
        <v>142646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88</v>
      </c>
      <c r="AO150" t="s"/>
      <c r="AP150" t="n">
        <v>30</v>
      </c>
      <c r="AQ150" t="s">
        <v>89</v>
      </c>
      <c r="AR150" t="s"/>
      <c r="AS150" t="s"/>
      <c r="AT150" t="s">
        <v>90</v>
      </c>
      <c r="AU150" t="s"/>
      <c r="AV150" t="s"/>
      <c r="AW150" t="s"/>
      <c r="AX150" t="s"/>
      <c r="AY150" t="n">
        <v>3127045</v>
      </c>
      <c r="AZ150" t="s">
        <v>340</v>
      </c>
      <c r="BA150" t="s"/>
      <c r="BB150" t="n">
        <v>474399</v>
      </c>
      <c r="BC150" t="n">
        <v>13.344094</v>
      </c>
      <c r="BD150" t="n">
        <v>52.532123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336</v>
      </c>
      <c r="F151" t="n">
        <v>723202</v>
      </c>
      <c r="G151" t="s">
        <v>74</v>
      </c>
      <c r="H151" t="s">
        <v>75</v>
      </c>
      <c r="I151" t="s"/>
      <c r="J151" t="s">
        <v>74</v>
      </c>
      <c r="K151" t="n">
        <v>71</v>
      </c>
      <c r="L151" t="s">
        <v>76</v>
      </c>
      <c r="M151" t="s"/>
      <c r="N151" t="s">
        <v>343</v>
      </c>
      <c r="O151" t="s">
        <v>78</v>
      </c>
      <c r="P151" t="s">
        <v>338</v>
      </c>
      <c r="Q151" t="s"/>
      <c r="R151" t="s">
        <v>79</v>
      </c>
      <c r="S151" t="s">
        <v>339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HYPERLINK("https://hotelmonitor-cachepage.eclerx.com/savepage/tk_15444261668747947_sr_2399.html","info")</f>
        <v/>
      </c>
      <c r="AA151" t="n">
        <v>142646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88</v>
      </c>
      <c r="AO151" t="s"/>
      <c r="AP151" t="n">
        <v>30</v>
      </c>
      <c r="AQ151" t="s">
        <v>89</v>
      </c>
      <c r="AR151" t="s"/>
      <c r="AS151" t="s"/>
      <c r="AT151" t="s">
        <v>90</v>
      </c>
      <c r="AU151" t="s"/>
      <c r="AV151" t="s"/>
      <c r="AW151" t="s"/>
      <c r="AX151" t="s"/>
      <c r="AY151" t="n">
        <v>3127045</v>
      </c>
      <c r="AZ151" t="s">
        <v>340</v>
      </c>
      <c r="BA151" t="s"/>
      <c r="BB151" t="n">
        <v>474399</v>
      </c>
      <c r="BC151" t="n">
        <v>13.344094</v>
      </c>
      <c r="BD151" t="n">
        <v>52.532123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336</v>
      </c>
      <c r="F152" t="n">
        <v>723202</v>
      </c>
      <c r="G152" t="s">
        <v>74</v>
      </c>
      <c r="H152" t="s">
        <v>75</v>
      </c>
      <c r="I152" t="s"/>
      <c r="J152" t="s">
        <v>74</v>
      </c>
      <c r="K152" t="n">
        <v>79</v>
      </c>
      <c r="L152" t="s">
        <v>76</v>
      </c>
      <c r="M152" t="s"/>
      <c r="N152" t="s">
        <v>344</v>
      </c>
      <c r="O152" t="s">
        <v>78</v>
      </c>
      <c r="P152" t="s">
        <v>338</v>
      </c>
      <c r="Q152" t="s"/>
      <c r="R152" t="s">
        <v>79</v>
      </c>
      <c r="S152" t="s">
        <v>342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HYPERLINK("https://hotelmonitor-cachepage.eclerx.com/savepage/tk_15444261668747947_sr_2399.html","info")</f>
        <v/>
      </c>
      <c r="AA152" t="n">
        <v>142646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88</v>
      </c>
      <c r="AO152" t="s"/>
      <c r="AP152" t="n">
        <v>30</v>
      </c>
      <c r="AQ152" t="s">
        <v>89</v>
      </c>
      <c r="AR152" t="s"/>
      <c r="AS152" t="s"/>
      <c r="AT152" t="s">
        <v>90</v>
      </c>
      <c r="AU152" t="s"/>
      <c r="AV152" t="s"/>
      <c r="AW152" t="s"/>
      <c r="AX152" t="s"/>
      <c r="AY152" t="n">
        <v>3127045</v>
      </c>
      <c r="AZ152" t="s">
        <v>340</v>
      </c>
      <c r="BA152" t="s"/>
      <c r="BB152" t="n">
        <v>474399</v>
      </c>
      <c r="BC152" t="n">
        <v>13.344094</v>
      </c>
      <c r="BD152" t="n">
        <v>52.532123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336</v>
      </c>
      <c r="F153" t="n">
        <v>723202</v>
      </c>
      <c r="G153" t="s">
        <v>74</v>
      </c>
      <c r="H153" t="s">
        <v>75</v>
      </c>
      <c r="I153" t="s"/>
      <c r="J153" t="s">
        <v>74</v>
      </c>
      <c r="K153" t="n">
        <v>91</v>
      </c>
      <c r="L153" t="s">
        <v>76</v>
      </c>
      <c r="M153" t="s"/>
      <c r="N153" t="s">
        <v>345</v>
      </c>
      <c r="O153" t="s">
        <v>78</v>
      </c>
      <c r="P153" t="s">
        <v>338</v>
      </c>
      <c r="Q153" t="s"/>
      <c r="R153" t="s">
        <v>79</v>
      </c>
      <c r="S153" t="s">
        <v>346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HYPERLINK("https://hotelmonitor-cachepage.eclerx.com/savepage/tk_15444261668747947_sr_2399.html","info")</f>
        <v/>
      </c>
      <c r="AA153" t="n">
        <v>142646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88</v>
      </c>
      <c r="AO153" t="s"/>
      <c r="AP153" t="n">
        <v>30</v>
      </c>
      <c r="AQ153" t="s">
        <v>89</v>
      </c>
      <c r="AR153" t="s"/>
      <c r="AS153" t="s"/>
      <c r="AT153" t="s">
        <v>90</v>
      </c>
      <c r="AU153" t="s"/>
      <c r="AV153" t="s"/>
      <c r="AW153" t="s"/>
      <c r="AX153" t="s"/>
      <c r="AY153" t="n">
        <v>3127045</v>
      </c>
      <c r="AZ153" t="s">
        <v>340</v>
      </c>
      <c r="BA153" t="s"/>
      <c r="BB153" t="n">
        <v>474399</v>
      </c>
      <c r="BC153" t="n">
        <v>13.344094</v>
      </c>
      <c r="BD153" t="n">
        <v>52.532123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336</v>
      </c>
      <c r="F154" t="n">
        <v>723202</v>
      </c>
      <c r="G154" t="s">
        <v>74</v>
      </c>
      <c r="H154" t="s">
        <v>75</v>
      </c>
      <c r="I154" t="s"/>
      <c r="J154" t="s">
        <v>74</v>
      </c>
      <c r="K154" t="n">
        <v>99</v>
      </c>
      <c r="L154" t="s">
        <v>76</v>
      </c>
      <c r="M154" t="s"/>
      <c r="N154" t="s">
        <v>347</v>
      </c>
      <c r="O154" t="s">
        <v>78</v>
      </c>
      <c r="P154" t="s">
        <v>338</v>
      </c>
      <c r="Q154" t="s"/>
      <c r="R154" t="s">
        <v>79</v>
      </c>
      <c r="S154" t="s">
        <v>103</v>
      </c>
      <c r="T154" t="s">
        <v>81</v>
      </c>
      <c r="U154" t="s">
        <v>82</v>
      </c>
      <c r="V154" t="s">
        <v>83</v>
      </c>
      <c r="W154" t="s">
        <v>108</v>
      </c>
      <c r="X154" t="s"/>
      <c r="Y154" t="s">
        <v>85</v>
      </c>
      <c r="Z154">
        <f>HYPERLINK("https://hotelmonitor-cachepage.eclerx.com/savepage/tk_15444261668747947_sr_2399.html","info")</f>
        <v/>
      </c>
      <c r="AA154" t="n">
        <v>142646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88</v>
      </c>
      <c r="AO154" t="s"/>
      <c r="AP154" t="n">
        <v>30</v>
      </c>
      <c r="AQ154" t="s">
        <v>89</v>
      </c>
      <c r="AR154" t="s"/>
      <c r="AS154" t="s"/>
      <c r="AT154" t="s">
        <v>90</v>
      </c>
      <c r="AU154" t="s"/>
      <c r="AV154" t="s"/>
      <c r="AW154" t="s"/>
      <c r="AX154" t="s"/>
      <c r="AY154" t="n">
        <v>3127045</v>
      </c>
      <c r="AZ154" t="s">
        <v>340</v>
      </c>
      <c r="BA154" t="s"/>
      <c r="BB154" t="n">
        <v>474399</v>
      </c>
      <c r="BC154" t="n">
        <v>13.344094</v>
      </c>
      <c r="BD154" t="n">
        <v>52.532123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336</v>
      </c>
      <c r="F155" t="n">
        <v>723202</v>
      </c>
      <c r="G155" t="s">
        <v>74</v>
      </c>
      <c r="H155" t="s">
        <v>75</v>
      </c>
      <c r="I155" t="s"/>
      <c r="J155" t="s">
        <v>74</v>
      </c>
      <c r="K155" t="n">
        <v>99</v>
      </c>
      <c r="L155" t="s">
        <v>76</v>
      </c>
      <c r="M155" t="s"/>
      <c r="N155" t="s">
        <v>343</v>
      </c>
      <c r="O155" t="s">
        <v>78</v>
      </c>
      <c r="P155" t="s">
        <v>338</v>
      </c>
      <c r="Q155" t="s"/>
      <c r="R155" t="s">
        <v>79</v>
      </c>
      <c r="S155" t="s">
        <v>103</v>
      </c>
      <c r="T155" t="s">
        <v>81</v>
      </c>
      <c r="U155" t="s">
        <v>82</v>
      </c>
      <c r="V155" t="s">
        <v>83</v>
      </c>
      <c r="W155" t="s">
        <v>108</v>
      </c>
      <c r="X155" t="s"/>
      <c r="Y155" t="s">
        <v>85</v>
      </c>
      <c r="Z155">
        <f>HYPERLINK("https://hotelmonitor-cachepage.eclerx.com/savepage/tk_15444261668747947_sr_2399.html","info")</f>
        <v/>
      </c>
      <c r="AA155" t="n">
        <v>142646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88</v>
      </c>
      <c r="AO155" t="s"/>
      <c r="AP155" t="n">
        <v>30</v>
      </c>
      <c r="AQ155" t="s">
        <v>89</v>
      </c>
      <c r="AR155" t="s"/>
      <c r="AS155" t="s"/>
      <c r="AT155" t="s">
        <v>90</v>
      </c>
      <c r="AU155" t="s"/>
      <c r="AV155" t="s"/>
      <c r="AW155" t="s"/>
      <c r="AX155" t="s"/>
      <c r="AY155" t="n">
        <v>3127045</v>
      </c>
      <c r="AZ155" t="s">
        <v>340</v>
      </c>
      <c r="BA155" t="s"/>
      <c r="BB155" t="n">
        <v>474399</v>
      </c>
      <c r="BC155" t="n">
        <v>13.344094</v>
      </c>
      <c r="BD155" t="n">
        <v>52.532123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336</v>
      </c>
      <c r="F156" t="n">
        <v>723202</v>
      </c>
      <c r="G156" t="s">
        <v>74</v>
      </c>
      <c r="H156" t="s">
        <v>75</v>
      </c>
      <c r="I156" t="s"/>
      <c r="J156" t="s">
        <v>74</v>
      </c>
      <c r="K156" t="n">
        <v>99</v>
      </c>
      <c r="L156" t="s">
        <v>76</v>
      </c>
      <c r="M156" t="s"/>
      <c r="N156" t="s">
        <v>348</v>
      </c>
      <c r="O156" t="s">
        <v>78</v>
      </c>
      <c r="P156" t="s">
        <v>338</v>
      </c>
      <c r="Q156" t="s"/>
      <c r="R156" t="s">
        <v>79</v>
      </c>
      <c r="S156" t="s">
        <v>103</v>
      </c>
      <c r="T156" t="s">
        <v>81</v>
      </c>
      <c r="U156" t="s">
        <v>82</v>
      </c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HYPERLINK("https://hotelmonitor-cachepage.eclerx.com/savepage/tk_15444261668747947_sr_2399.html","info")</f>
        <v/>
      </c>
      <c r="AA156" t="n">
        <v>142646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88</v>
      </c>
      <c r="AO156" t="s"/>
      <c r="AP156" t="n">
        <v>30</v>
      </c>
      <c r="AQ156" t="s">
        <v>89</v>
      </c>
      <c r="AR156" t="s"/>
      <c r="AS156" t="s"/>
      <c r="AT156" t="s">
        <v>90</v>
      </c>
      <c r="AU156" t="s"/>
      <c r="AV156" t="s"/>
      <c r="AW156" t="s"/>
      <c r="AX156" t="s"/>
      <c r="AY156" t="n">
        <v>3127045</v>
      </c>
      <c r="AZ156" t="s">
        <v>340</v>
      </c>
      <c r="BA156" t="s"/>
      <c r="BB156" t="n">
        <v>474399</v>
      </c>
      <c r="BC156" t="n">
        <v>13.344094</v>
      </c>
      <c r="BD156" t="n">
        <v>52.532123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336</v>
      </c>
      <c r="F157" t="n">
        <v>723202</v>
      </c>
      <c r="G157" t="s">
        <v>74</v>
      </c>
      <c r="H157" t="s">
        <v>75</v>
      </c>
      <c r="I157" t="s"/>
      <c r="J157" t="s">
        <v>74</v>
      </c>
      <c r="K157" t="n">
        <v>103</v>
      </c>
      <c r="L157" t="s">
        <v>76</v>
      </c>
      <c r="M157" t="s"/>
      <c r="N157" t="s">
        <v>347</v>
      </c>
      <c r="O157" t="s">
        <v>78</v>
      </c>
      <c r="P157" t="s">
        <v>338</v>
      </c>
      <c r="Q157" t="s"/>
      <c r="R157" t="s">
        <v>79</v>
      </c>
      <c r="S157" t="s">
        <v>349</v>
      </c>
      <c r="T157" t="s">
        <v>81</v>
      </c>
      <c r="U157" t="s">
        <v>82</v>
      </c>
      <c r="V157" t="s">
        <v>83</v>
      </c>
      <c r="W157" t="s">
        <v>108</v>
      </c>
      <c r="X157" t="s"/>
      <c r="Y157" t="s">
        <v>85</v>
      </c>
      <c r="Z157">
        <f>HYPERLINK("https://hotelmonitor-cachepage.eclerx.com/savepage/tk_15444261668747947_sr_2399.html","info")</f>
        <v/>
      </c>
      <c r="AA157" t="n">
        <v>142646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88</v>
      </c>
      <c r="AO157" t="s"/>
      <c r="AP157" t="n">
        <v>30</v>
      </c>
      <c r="AQ157" t="s">
        <v>89</v>
      </c>
      <c r="AR157" t="s"/>
      <c r="AS157" t="s"/>
      <c r="AT157" t="s">
        <v>90</v>
      </c>
      <c r="AU157" t="s"/>
      <c r="AV157" t="s"/>
      <c r="AW157" t="s"/>
      <c r="AX157" t="s"/>
      <c r="AY157" t="n">
        <v>3127045</v>
      </c>
      <c r="AZ157" t="s">
        <v>340</v>
      </c>
      <c r="BA157" t="s"/>
      <c r="BB157" t="n">
        <v>474399</v>
      </c>
      <c r="BC157" t="n">
        <v>13.344094</v>
      </c>
      <c r="BD157" t="n">
        <v>52.532123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336</v>
      </c>
      <c r="F158" t="n">
        <v>723202</v>
      </c>
      <c r="G158" t="s">
        <v>74</v>
      </c>
      <c r="H158" t="s">
        <v>75</v>
      </c>
      <c r="I158" t="s"/>
      <c r="J158" t="s">
        <v>74</v>
      </c>
      <c r="K158" t="n">
        <v>103</v>
      </c>
      <c r="L158" t="s">
        <v>76</v>
      </c>
      <c r="M158" t="s"/>
      <c r="N158" t="s">
        <v>343</v>
      </c>
      <c r="O158" t="s">
        <v>78</v>
      </c>
      <c r="P158" t="s">
        <v>338</v>
      </c>
      <c r="Q158" t="s"/>
      <c r="R158" t="s">
        <v>79</v>
      </c>
      <c r="S158" t="s">
        <v>349</v>
      </c>
      <c r="T158" t="s">
        <v>81</v>
      </c>
      <c r="U158" t="s">
        <v>82</v>
      </c>
      <c r="V158" t="s">
        <v>83</v>
      </c>
      <c r="W158" t="s">
        <v>108</v>
      </c>
      <c r="X158" t="s"/>
      <c r="Y158" t="s">
        <v>85</v>
      </c>
      <c r="Z158">
        <f>HYPERLINK("https://hotelmonitor-cachepage.eclerx.com/savepage/tk_15444261668747947_sr_2399.html","info")</f>
        <v/>
      </c>
      <c r="AA158" t="n">
        <v>142646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88</v>
      </c>
      <c r="AO158" t="s"/>
      <c r="AP158" t="n">
        <v>30</v>
      </c>
      <c r="AQ158" t="s">
        <v>89</v>
      </c>
      <c r="AR158" t="s"/>
      <c r="AS158" t="s"/>
      <c r="AT158" t="s">
        <v>90</v>
      </c>
      <c r="AU158" t="s"/>
      <c r="AV158" t="s"/>
      <c r="AW158" t="s"/>
      <c r="AX158" t="s"/>
      <c r="AY158" t="n">
        <v>3127045</v>
      </c>
      <c r="AZ158" t="s">
        <v>340</v>
      </c>
      <c r="BA158" t="s"/>
      <c r="BB158" t="n">
        <v>474399</v>
      </c>
      <c r="BC158" t="n">
        <v>13.344094</v>
      </c>
      <c r="BD158" t="n">
        <v>52.532123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336</v>
      </c>
      <c r="F159" t="n">
        <v>723202</v>
      </c>
      <c r="G159" t="s">
        <v>74</v>
      </c>
      <c r="H159" t="s">
        <v>75</v>
      </c>
      <c r="I159" t="s"/>
      <c r="J159" t="s">
        <v>74</v>
      </c>
      <c r="K159" t="n">
        <v>107</v>
      </c>
      <c r="L159" t="s">
        <v>76</v>
      </c>
      <c r="M159" t="s"/>
      <c r="N159" t="s">
        <v>341</v>
      </c>
      <c r="O159" t="s">
        <v>78</v>
      </c>
      <c r="P159" t="s">
        <v>338</v>
      </c>
      <c r="Q159" t="s"/>
      <c r="R159" t="s">
        <v>79</v>
      </c>
      <c r="S159" t="s">
        <v>122</v>
      </c>
      <c r="T159" t="s">
        <v>81</v>
      </c>
      <c r="U159" t="s">
        <v>82</v>
      </c>
      <c r="V159" t="s">
        <v>83</v>
      </c>
      <c r="W159" t="s">
        <v>108</v>
      </c>
      <c r="X159" t="s"/>
      <c r="Y159" t="s">
        <v>85</v>
      </c>
      <c r="Z159">
        <f>HYPERLINK("https://hotelmonitor-cachepage.eclerx.com/savepage/tk_15444261668747947_sr_2399.html","info")</f>
        <v/>
      </c>
      <c r="AA159" t="n">
        <v>142646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88</v>
      </c>
      <c r="AO159" t="s"/>
      <c r="AP159" t="n">
        <v>30</v>
      </c>
      <c r="AQ159" t="s">
        <v>89</v>
      </c>
      <c r="AR159" t="s"/>
      <c r="AS159" t="s"/>
      <c r="AT159" t="s">
        <v>90</v>
      </c>
      <c r="AU159" t="s"/>
      <c r="AV159" t="s"/>
      <c r="AW159" t="s"/>
      <c r="AX159" t="s"/>
      <c r="AY159" t="n">
        <v>3127045</v>
      </c>
      <c r="AZ159" t="s">
        <v>340</v>
      </c>
      <c r="BA159" t="s"/>
      <c r="BB159" t="n">
        <v>474399</v>
      </c>
      <c r="BC159" t="n">
        <v>13.344094</v>
      </c>
      <c r="BD159" t="n">
        <v>52.532123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336</v>
      </c>
      <c r="F160" t="n">
        <v>723202</v>
      </c>
      <c r="G160" t="s">
        <v>74</v>
      </c>
      <c r="H160" t="s">
        <v>75</v>
      </c>
      <c r="I160" t="s"/>
      <c r="J160" t="s">
        <v>74</v>
      </c>
      <c r="K160" t="n">
        <v>107</v>
      </c>
      <c r="L160" t="s">
        <v>76</v>
      </c>
      <c r="M160" t="s"/>
      <c r="N160" t="s">
        <v>344</v>
      </c>
      <c r="O160" t="s">
        <v>78</v>
      </c>
      <c r="P160" t="s">
        <v>338</v>
      </c>
      <c r="Q160" t="s"/>
      <c r="R160" t="s">
        <v>79</v>
      </c>
      <c r="S160" t="s">
        <v>122</v>
      </c>
      <c r="T160" t="s">
        <v>81</v>
      </c>
      <c r="U160" t="s">
        <v>82</v>
      </c>
      <c r="V160" t="s">
        <v>83</v>
      </c>
      <c r="W160" t="s">
        <v>108</v>
      </c>
      <c r="X160" t="s"/>
      <c r="Y160" t="s">
        <v>85</v>
      </c>
      <c r="Z160">
        <f>HYPERLINK("https://hotelmonitor-cachepage.eclerx.com/savepage/tk_15444261668747947_sr_2399.html","info")</f>
        <v/>
      </c>
      <c r="AA160" t="n">
        <v>142646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88</v>
      </c>
      <c r="AO160" t="s"/>
      <c r="AP160" t="n">
        <v>30</v>
      </c>
      <c r="AQ160" t="s">
        <v>89</v>
      </c>
      <c r="AR160" t="s"/>
      <c r="AS160" t="s"/>
      <c r="AT160" t="s">
        <v>90</v>
      </c>
      <c r="AU160" t="s"/>
      <c r="AV160" t="s"/>
      <c r="AW160" t="s"/>
      <c r="AX160" t="s"/>
      <c r="AY160" t="n">
        <v>3127045</v>
      </c>
      <c r="AZ160" t="s">
        <v>340</v>
      </c>
      <c r="BA160" t="s"/>
      <c r="BB160" t="n">
        <v>474399</v>
      </c>
      <c r="BC160" t="n">
        <v>13.344094</v>
      </c>
      <c r="BD160" t="n">
        <v>52.532123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336</v>
      </c>
      <c r="F161" t="n">
        <v>723202</v>
      </c>
      <c r="G161" t="s">
        <v>74</v>
      </c>
      <c r="H161" t="s">
        <v>75</v>
      </c>
      <c r="I161" t="s"/>
      <c r="J161" t="s">
        <v>74</v>
      </c>
      <c r="K161" t="n">
        <v>119</v>
      </c>
      <c r="L161" t="s">
        <v>76</v>
      </c>
      <c r="M161" t="s"/>
      <c r="N161" t="s">
        <v>345</v>
      </c>
      <c r="O161" t="s">
        <v>78</v>
      </c>
      <c r="P161" t="s">
        <v>338</v>
      </c>
      <c r="Q161" t="s"/>
      <c r="R161" t="s">
        <v>79</v>
      </c>
      <c r="S161" t="s">
        <v>124</v>
      </c>
      <c r="T161" t="s">
        <v>81</v>
      </c>
      <c r="U161" t="s">
        <v>82</v>
      </c>
      <c r="V161" t="s">
        <v>83</v>
      </c>
      <c r="W161" t="s">
        <v>108</v>
      </c>
      <c r="X161" t="s"/>
      <c r="Y161" t="s">
        <v>85</v>
      </c>
      <c r="Z161">
        <f>HYPERLINK("https://hotelmonitor-cachepage.eclerx.com/savepage/tk_15444261668747947_sr_2399.html","info")</f>
        <v/>
      </c>
      <c r="AA161" t="n">
        <v>142646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88</v>
      </c>
      <c r="AO161" t="s"/>
      <c r="AP161" t="n">
        <v>30</v>
      </c>
      <c r="AQ161" t="s">
        <v>89</v>
      </c>
      <c r="AR161" t="s"/>
      <c r="AS161" t="s"/>
      <c r="AT161" t="s">
        <v>90</v>
      </c>
      <c r="AU161" t="s"/>
      <c r="AV161" t="s"/>
      <c r="AW161" t="s"/>
      <c r="AX161" t="s"/>
      <c r="AY161" t="n">
        <v>3127045</v>
      </c>
      <c r="AZ161" t="s">
        <v>340</v>
      </c>
      <c r="BA161" t="s"/>
      <c r="BB161" t="n">
        <v>474399</v>
      </c>
      <c r="BC161" t="n">
        <v>13.344094</v>
      </c>
      <c r="BD161" t="n">
        <v>52.532123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336</v>
      </c>
      <c r="F162" t="n">
        <v>723202</v>
      </c>
      <c r="G162" t="s">
        <v>74</v>
      </c>
      <c r="H162" t="s">
        <v>75</v>
      </c>
      <c r="I162" t="s"/>
      <c r="J162" t="s">
        <v>74</v>
      </c>
      <c r="K162" t="n">
        <v>123</v>
      </c>
      <c r="L162" t="s">
        <v>76</v>
      </c>
      <c r="M162" t="s"/>
      <c r="N162" t="s">
        <v>345</v>
      </c>
      <c r="O162" t="s">
        <v>78</v>
      </c>
      <c r="P162" t="s">
        <v>338</v>
      </c>
      <c r="Q162" t="s"/>
      <c r="R162" t="s">
        <v>79</v>
      </c>
      <c r="S162" t="s">
        <v>350</v>
      </c>
      <c r="T162" t="s">
        <v>81</v>
      </c>
      <c r="U162" t="s">
        <v>82</v>
      </c>
      <c r="V162" t="s">
        <v>83</v>
      </c>
      <c r="W162" t="s">
        <v>108</v>
      </c>
      <c r="X162" t="s"/>
      <c r="Y162" t="s">
        <v>85</v>
      </c>
      <c r="Z162">
        <f>HYPERLINK("https://hotelmonitor-cachepage.eclerx.com/savepage/tk_15444261668747947_sr_2399.html","info")</f>
        <v/>
      </c>
      <c r="AA162" t="n">
        <v>142646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88</v>
      </c>
      <c r="AO162" t="s"/>
      <c r="AP162" t="n">
        <v>30</v>
      </c>
      <c r="AQ162" t="s">
        <v>89</v>
      </c>
      <c r="AR162" t="s"/>
      <c r="AS162" t="s"/>
      <c r="AT162" t="s">
        <v>90</v>
      </c>
      <c r="AU162" t="s"/>
      <c r="AV162" t="s"/>
      <c r="AW162" t="s"/>
      <c r="AX162" t="s"/>
      <c r="AY162" t="n">
        <v>3127045</v>
      </c>
      <c r="AZ162" t="s">
        <v>340</v>
      </c>
      <c r="BA162" t="s"/>
      <c r="BB162" t="n">
        <v>474399</v>
      </c>
      <c r="BC162" t="n">
        <v>13.344094</v>
      </c>
      <c r="BD162" t="n">
        <v>52.532123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336</v>
      </c>
      <c r="F163" t="n">
        <v>723202</v>
      </c>
      <c r="G163" t="s">
        <v>74</v>
      </c>
      <c r="H163" t="s">
        <v>75</v>
      </c>
      <c r="I163" t="s"/>
      <c r="J163" t="s">
        <v>74</v>
      </c>
      <c r="K163" t="n">
        <v>127</v>
      </c>
      <c r="L163" t="s">
        <v>76</v>
      </c>
      <c r="M163" t="s"/>
      <c r="N163" t="s">
        <v>348</v>
      </c>
      <c r="O163" t="s">
        <v>78</v>
      </c>
      <c r="P163" t="s">
        <v>338</v>
      </c>
      <c r="Q163" t="s"/>
      <c r="R163" t="s">
        <v>79</v>
      </c>
      <c r="S163" t="s">
        <v>125</v>
      </c>
      <c r="T163" t="s">
        <v>81</v>
      </c>
      <c r="U163" t="s">
        <v>82</v>
      </c>
      <c r="V163" t="s">
        <v>83</v>
      </c>
      <c r="W163" t="s">
        <v>108</v>
      </c>
      <c r="X163" t="s"/>
      <c r="Y163" t="s">
        <v>85</v>
      </c>
      <c r="Z163">
        <f>HYPERLINK("https://hotelmonitor-cachepage.eclerx.com/savepage/tk_15444261668747947_sr_2399.html","info")</f>
        <v/>
      </c>
      <c r="AA163" t="n">
        <v>142646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88</v>
      </c>
      <c r="AO163" t="s"/>
      <c r="AP163" t="n">
        <v>30</v>
      </c>
      <c r="AQ163" t="s">
        <v>89</v>
      </c>
      <c r="AR163" t="s"/>
      <c r="AS163" t="s"/>
      <c r="AT163" t="s">
        <v>90</v>
      </c>
      <c r="AU163" t="s"/>
      <c r="AV163" t="s"/>
      <c r="AW163" t="s"/>
      <c r="AX163" t="s"/>
      <c r="AY163" t="n">
        <v>3127045</v>
      </c>
      <c r="AZ163" t="s">
        <v>340</v>
      </c>
      <c r="BA163" t="s"/>
      <c r="BB163" t="n">
        <v>474399</v>
      </c>
      <c r="BC163" t="n">
        <v>13.344094</v>
      </c>
      <c r="BD163" t="n">
        <v>52.532123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336</v>
      </c>
      <c r="F164" t="n">
        <v>723202</v>
      </c>
      <c r="G164" t="s">
        <v>74</v>
      </c>
      <c r="H164" t="s">
        <v>75</v>
      </c>
      <c r="I164" t="s"/>
      <c r="J164" t="s">
        <v>74</v>
      </c>
      <c r="K164" t="n">
        <v>131</v>
      </c>
      <c r="L164" t="s">
        <v>76</v>
      </c>
      <c r="M164" t="s"/>
      <c r="N164" t="s">
        <v>351</v>
      </c>
      <c r="O164" t="s">
        <v>78</v>
      </c>
      <c r="P164" t="s">
        <v>338</v>
      </c>
      <c r="Q164" t="s"/>
      <c r="R164" t="s">
        <v>79</v>
      </c>
      <c r="S164" t="s">
        <v>352</v>
      </c>
      <c r="T164" t="s">
        <v>81</v>
      </c>
      <c r="U164" t="s">
        <v>82</v>
      </c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HYPERLINK("https://hotelmonitor-cachepage.eclerx.com/savepage/tk_15444261668747947_sr_2399.html","info")</f>
        <v/>
      </c>
      <c r="AA164" t="n">
        <v>142646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88</v>
      </c>
      <c r="AO164" t="s"/>
      <c r="AP164" t="n">
        <v>30</v>
      </c>
      <c r="AQ164" t="s">
        <v>89</v>
      </c>
      <c r="AR164" t="s"/>
      <c r="AS164" t="s"/>
      <c r="AT164" t="s">
        <v>90</v>
      </c>
      <c r="AU164" t="s"/>
      <c r="AV164" t="s"/>
      <c r="AW164" t="s"/>
      <c r="AX164" t="s"/>
      <c r="AY164" t="n">
        <v>3127045</v>
      </c>
      <c r="AZ164" t="s">
        <v>340</v>
      </c>
      <c r="BA164" t="s"/>
      <c r="BB164" t="n">
        <v>474399</v>
      </c>
      <c r="BC164" t="n">
        <v>13.344094</v>
      </c>
      <c r="BD164" t="n">
        <v>52.532123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336</v>
      </c>
      <c r="F165" t="n">
        <v>723202</v>
      </c>
      <c r="G165" t="s">
        <v>74</v>
      </c>
      <c r="H165" t="s">
        <v>75</v>
      </c>
      <c r="I165" t="s"/>
      <c r="J165" t="s">
        <v>74</v>
      </c>
      <c r="K165" t="n">
        <v>139</v>
      </c>
      <c r="L165" t="s">
        <v>76</v>
      </c>
      <c r="M165" t="s"/>
      <c r="N165" t="s">
        <v>353</v>
      </c>
      <c r="O165" t="s">
        <v>78</v>
      </c>
      <c r="P165" t="s">
        <v>338</v>
      </c>
      <c r="Q165" t="s"/>
      <c r="R165" t="s">
        <v>79</v>
      </c>
      <c r="S165" t="s">
        <v>317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HYPERLINK("https://hotelmonitor-cachepage.eclerx.com/savepage/tk_15444261668747947_sr_2399.html","info")</f>
        <v/>
      </c>
      <c r="AA165" t="n">
        <v>142646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88</v>
      </c>
      <c r="AO165" t="s"/>
      <c r="AP165" t="n">
        <v>30</v>
      </c>
      <c r="AQ165" t="s">
        <v>89</v>
      </c>
      <c r="AR165" t="s"/>
      <c r="AS165" t="s"/>
      <c r="AT165" t="s">
        <v>90</v>
      </c>
      <c r="AU165" t="s"/>
      <c r="AV165" t="s"/>
      <c r="AW165" t="s"/>
      <c r="AX165" t="s"/>
      <c r="AY165" t="n">
        <v>3127045</v>
      </c>
      <c r="AZ165" t="s">
        <v>340</v>
      </c>
      <c r="BA165" t="s"/>
      <c r="BB165" t="n">
        <v>474399</v>
      </c>
      <c r="BC165" t="n">
        <v>13.344094</v>
      </c>
      <c r="BD165" t="n">
        <v>52.532123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336</v>
      </c>
      <c r="F166" t="n">
        <v>723202</v>
      </c>
      <c r="G166" t="s">
        <v>74</v>
      </c>
      <c r="H166" t="s">
        <v>75</v>
      </c>
      <c r="I166" t="s"/>
      <c r="J166" t="s">
        <v>74</v>
      </c>
      <c r="K166" t="n">
        <v>159</v>
      </c>
      <c r="L166" t="s">
        <v>76</v>
      </c>
      <c r="M166" t="s"/>
      <c r="N166" t="s">
        <v>351</v>
      </c>
      <c r="O166" t="s">
        <v>78</v>
      </c>
      <c r="P166" t="s">
        <v>338</v>
      </c>
      <c r="Q166" t="s"/>
      <c r="R166" t="s">
        <v>79</v>
      </c>
      <c r="S166" t="s">
        <v>354</v>
      </c>
      <c r="T166" t="s">
        <v>81</v>
      </c>
      <c r="U166" t="s">
        <v>82</v>
      </c>
      <c r="V166" t="s">
        <v>83</v>
      </c>
      <c r="W166" t="s">
        <v>108</v>
      </c>
      <c r="X166" t="s"/>
      <c r="Y166" t="s">
        <v>85</v>
      </c>
      <c r="Z166">
        <f>HYPERLINK("https://hotelmonitor-cachepage.eclerx.com/savepage/tk_15444261668747947_sr_2399.html","info")</f>
        <v/>
      </c>
      <c r="AA166" t="n">
        <v>142646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88</v>
      </c>
      <c r="AO166" t="s"/>
      <c r="AP166" t="n">
        <v>30</v>
      </c>
      <c r="AQ166" t="s">
        <v>89</v>
      </c>
      <c r="AR166" t="s"/>
      <c r="AS166" t="s"/>
      <c r="AT166" t="s">
        <v>90</v>
      </c>
      <c r="AU166" t="s"/>
      <c r="AV166" t="s"/>
      <c r="AW166" t="s"/>
      <c r="AX166" t="s"/>
      <c r="AY166" t="n">
        <v>3127045</v>
      </c>
      <c r="AZ166" t="s">
        <v>340</v>
      </c>
      <c r="BA166" t="s"/>
      <c r="BB166" t="n">
        <v>474399</v>
      </c>
      <c r="BC166" t="n">
        <v>13.344094</v>
      </c>
      <c r="BD166" t="n">
        <v>52.532123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336</v>
      </c>
      <c r="F167" t="n">
        <v>723202</v>
      </c>
      <c r="G167" t="s">
        <v>74</v>
      </c>
      <c r="H167" t="s">
        <v>75</v>
      </c>
      <c r="I167" t="s"/>
      <c r="J167" t="s">
        <v>74</v>
      </c>
      <c r="K167" t="n">
        <v>163</v>
      </c>
      <c r="L167" t="s">
        <v>76</v>
      </c>
      <c r="M167" t="s"/>
      <c r="N167" t="s">
        <v>351</v>
      </c>
      <c r="O167" t="s">
        <v>78</v>
      </c>
      <c r="P167" t="s">
        <v>338</v>
      </c>
      <c r="Q167" t="s"/>
      <c r="R167" t="s">
        <v>79</v>
      </c>
      <c r="S167" t="s">
        <v>355</v>
      </c>
      <c r="T167" t="s">
        <v>81</v>
      </c>
      <c r="U167" t="s">
        <v>82</v>
      </c>
      <c r="V167" t="s">
        <v>83</v>
      </c>
      <c r="W167" t="s">
        <v>108</v>
      </c>
      <c r="X167" t="s"/>
      <c r="Y167" t="s">
        <v>85</v>
      </c>
      <c r="Z167">
        <f>HYPERLINK("https://hotelmonitor-cachepage.eclerx.com/savepage/tk_15444261668747947_sr_2399.html","info")</f>
        <v/>
      </c>
      <c r="AA167" t="n">
        <v>142646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88</v>
      </c>
      <c r="AO167" t="s"/>
      <c r="AP167" t="n">
        <v>30</v>
      </c>
      <c r="AQ167" t="s">
        <v>89</v>
      </c>
      <c r="AR167" t="s"/>
      <c r="AS167" t="s"/>
      <c r="AT167" t="s">
        <v>90</v>
      </c>
      <c r="AU167" t="s"/>
      <c r="AV167" t="s"/>
      <c r="AW167" t="s"/>
      <c r="AX167" t="s"/>
      <c r="AY167" t="n">
        <v>3127045</v>
      </c>
      <c r="AZ167" t="s">
        <v>340</v>
      </c>
      <c r="BA167" t="s"/>
      <c r="BB167" t="n">
        <v>474399</v>
      </c>
      <c r="BC167" t="n">
        <v>13.344094</v>
      </c>
      <c r="BD167" t="n">
        <v>52.532123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336</v>
      </c>
      <c r="F168" t="n">
        <v>723202</v>
      </c>
      <c r="G168" t="s">
        <v>74</v>
      </c>
      <c r="H168" t="s">
        <v>75</v>
      </c>
      <c r="I168" t="s"/>
      <c r="J168" t="s">
        <v>74</v>
      </c>
      <c r="K168" t="n">
        <v>167</v>
      </c>
      <c r="L168" t="s">
        <v>76</v>
      </c>
      <c r="M168" t="s"/>
      <c r="N168" t="s">
        <v>353</v>
      </c>
      <c r="O168" t="s">
        <v>78</v>
      </c>
      <c r="P168" t="s">
        <v>338</v>
      </c>
      <c r="Q168" t="s"/>
      <c r="R168" t="s">
        <v>79</v>
      </c>
      <c r="S168" t="s">
        <v>236</v>
      </c>
      <c r="T168" t="s">
        <v>81</v>
      </c>
      <c r="U168" t="s">
        <v>82</v>
      </c>
      <c r="V168" t="s">
        <v>83</v>
      </c>
      <c r="W168" t="s">
        <v>108</v>
      </c>
      <c r="X168" t="s"/>
      <c r="Y168" t="s">
        <v>85</v>
      </c>
      <c r="Z168">
        <f>HYPERLINK("https://hotelmonitor-cachepage.eclerx.com/savepage/tk_15444261668747947_sr_2399.html","info")</f>
        <v/>
      </c>
      <c r="AA168" t="n">
        <v>142646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88</v>
      </c>
      <c r="AO168" t="s"/>
      <c r="AP168" t="n">
        <v>30</v>
      </c>
      <c r="AQ168" t="s">
        <v>89</v>
      </c>
      <c r="AR168" t="s"/>
      <c r="AS168" t="s"/>
      <c r="AT168" t="s">
        <v>90</v>
      </c>
      <c r="AU168" t="s"/>
      <c r="AV168" t="s"/>
      <c r="AW168" t="s"/>
      <c r="AX168" t="s"/>
      <c r="AY168" t="n">
        <v>3127045</v>
      </c>
      <c r="AZ168" t="s">
        <v>340</v>
      </c>
      <c r="BA168" t="s"/>
      <c r="BB168" t="n">
        <v>474399</v>
      </c>
      <c r="BC168" t="n">
        <v>13.344094</v>
      </c>
      <c r="BD168" t="n">
        <v>52.532123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356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50.15</v>
      </c>
      <c r="L169" t="s">
        <v>76</v>
      </c>
      <c r="M169" t="s"/>
      <c r="N169" t="s">
        <v>158</v>
      </c>
      <c r="O169" t="s">
        <v>78</v>
      </c>
      <c r="P169" t="s">
        <v>356</v>
      </c>
      <c r="Q169" t="s"/>
      <c r="R169" t="s">
        <v>119</v>
      </c>
      <c r="S169" t="s">
        <v>357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HYPERLINK("https://hotelmonitor-cachepage.eclerx.com/savepage/tk_15444270442157958_sr_2399.html","info")</f>
        <v/>
      </c>
      <c r="AA169" t="n">
        <v>-2071616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88</v>
      </c>
      <c r="AO169" t="s"/>
      <c r="AP169" t="n">
        <v>288</v>
      </c>
      <c r="AQ169" t="s">
        <v>89</v>
      </c>
      <c r="AR169" t="s"/>
      <c r="AS169" t="s"/>
      <c r="AT169" t="s">
        <v>90</v>
      </c>
      <c r="AU169" t="s"/>
      <c r="AV169" t="s"/>
      <c r="AW169" t="s"/>
      <c r="AX169" t="s"/>
      <c r="AY169" t="n">
        <v>2071616</v>
      </c>
      <c r="AZ169" t="s">
        <v>358</v>
      </c>
      <c r="BA169" t="s"/>
      <c r="BB169" t="n">
        <v>17033</v>
      </c>
      <c r="BC169" t="n">
        <v>13.3221</v>
      </c>
      <c r="BD169" t="n">
        <v>52.50972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356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58.65</v>
      </c>
      <c r="L170" t="s">
        <v>76</v>
      </c>
      <c r="M170" t="s"/>
      <c r="N170" t="s">
        <v>359</v>
      </c>
      <c r="O170" t="s">
        <v>78</v>
      </c>
      <c r="P170" t="s">
        <v>356</v>
      </c>
      <c r="Q170" t="s"/>
      <c r="R170" t="s">
        <v>119</v>
      </c>
      <c r="S170" t="s">
        <v>360</v>
      </c>
      <c r="T170" t="s">
        <v>81</v>
      </c>
      <c r="U170" t="s">
        <v>82</v>
      </c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HYPERLINK("https://hotelmonitor-cachepage.eclerx.com/savepage/tk_15444270442157958_sr_2399.html","info")</f>
        <v/>
      </c>
      <c r="AA170" t="n">
        <v>-2071616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88</v>
      </c>
      <c r="AO170" t="s"/>
      <c r="AP170" t="n">
        <v>288</v>
      </c>
      <c r="AQ170" t="s">
        <v>89</v>
      </c>
      <c r="AR170" t="s"/>
      <c r="AS170" t="s"/>
      <c r="AT170" t="s">
        <v>90</v>
      </c>
      <c r="AU170" t="s"/>
      <c r="AV170" t="s"/>
      <c r="AW170" t="s"/>
      <c r="AX170" t="s"/>
      <c r="AY170" t="n">
        <v>2071616</v>
      </c>
      <c r="AZ170" t="s">
        <v>358</v>
      </c>
      <c r="BA170" t="s"/>
      <c r="BB170" t="n">
        <v>17033</v>
      </c>
      <c r="BC170" t="n">
        <v>13.3221</v>
      </c>
      <c r="BD170" t="n">
        <v>52.50972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356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69</v>
      </c>
      <c r="L171" t="s">
        <v>76</v>
      </c>
      <c r="M171" t="s"/>
      <c r="N171" t="s">
        <v>129</v>
      </c>
      <c r="O171" t="s">
        <v>78</v>
      </c>
      <c r="P171" t="s">
        <v>356</v>
      </c>
      <c r="Q171" t="s"/>
      <c r="R171" t="s">
        <v>119</v>
      </c>
      <c r="S171" t="s">
        <v>186</v>
      </c>
      <c r="T171" t="s">
        <v>81</v>
      </c>
      <c r="U171" t="s">
        <v>82</v>
      </c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HYPERLINK("https://hotelmonitor-cachepage.eclerx.com/savepage/tk_15444270442157958_sr_2399.html","info")</f>
        <v/>
      </c>
      <c r="AA171" t="n">
        <v>-2071616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88</v>
      </c>
      <c r="AO171" t="s"/>
      <c r="AP171" t="n">
        <v>288</v>
      </c>
      <c r="AQ171" t="s">
        <v>89</v>
      </c>
      <c r="AR171" t="s"/>
      <c r="AS171" t="s"/>
      <c r="AT171" t="s">
        <v>90</v>
      </c>
      <c r="AU171" t="s"/>
      <c r="AV171" t="s"/>
      <c r="AW171" t="s"/>
      <c r="AX171" t="s"/>
      <c r="AY171" t="n">
        <v>2071616</v>
      </c>
      <c r="AZ171" t="s">
        <v>358</v>
      </c>
      <c r="BA171" t="s"/>
      <c r="BB171" t="n">
        <v>17033</v>
      </c>
      <c r="BC171" t="n">
        <v>13.3221</v>
      </c>
      <c r="BD171" t="n">
        <v>52.50972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361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51</v>
      </c>
      <c r="L172" t="s">
        <v>76</v>
      </c>
      <c r="M172" t="s"/>
      <c r="N172" t="s">
        <v>298</v>
      </c>
      <c r="O172" t="s">
        <v>78</v>
      </c>
      <c r="P172" t="s">
        <v>361</v>
      </c>
      <c r="Q172" t="s"/>
      <c r="R172" t="s">
        <v>114</v>
      </c>
      <c r="S172" t="s">
        <v>362</v>
      </c>
      <c r="T172" t="s">
        <v>81</v>
      </c>
      <c r="U172" t="s">
        <v>82</v>
      </c>
      <c r="V172" t="s">
        <v>83</v>
      </c>
      <c r="W172" t="s">
        <v>108</v>
      </c>
      <c r="X172" t="s"/>
      <c r="Y172" t="s">
        <v>85</v>
      </c>
      <c r="Z172">
        <f>HYPERLINK("https://hotelmonitor-cachepage.eclerx.com/savepage/tk_1544427571664437_sr_2399.html","info")</f>
        <v/>
      </c>
      <c r="AA172" t="n">
        <v>-163215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88</v>
      </c>
      <c r="AO172" t="s"/>
      <c r="AP172" t="n">
        <v>446</v>
      </c>
      <c r="AQ172" t="s">
        <v>89</v>
      </c>
      <c r="AR172" t="s"/>
      <c r="AS172" t="s"/>
      <c r="AT172" t="s">
        <v>90</v>
      </c>
      <c r="AU172" t="s"/>
      <c r="AV172" t="s"/>
      <c r="AW172" t="s"/>
      <c r="AX172" t="s"/>
      <c r="AY172" t="n">
        <v>163215</v>
      </c>
      <c r="AZ172" t="s">
        <v>363</v>
      </c>
      <c r="BA172" t="s"/>
      <c r="BB172" t="n">
        <v>143760</v>
      </c>
      <c r="BC172" t="n">
        <v>13.3043</v>
      </c>
      <c r="BD172" t="n">
        <v>52.5056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364</v>
      </c>
      <c r="F173" t="n">
        <v>188056</v>
      </c>
      <c r="G173" t="s">
        <v>74</v>
      </c>
      <c r="H173" t="s">
        <v>75</v>
      </c>
      <c r="I173" t="s"/>
      <c r="J173" t="s">
        <v>74</v>
      </c>
      <c r="K173" t="n">
        <v>60.64</v>
      </c>
      <c r="L173" t="s">
        <v>76</v>
      </c>
      <c r="M173" t="s"/>
      <c r="N173" t="s">
        <v>158</v>
      </c>
      <c r="O173" t="s">
        <v>78</v>
      </c>
      <c r="P173" t="s">
        <v>365</v>
      </c>
      <c r="Q173" t="s"/>
      <c r="R173" t="s">
        <v>79</v>
      </c>
      <c r="S173" t="s">
        <v>366</v>
      </c>
      <c r="T173" t="s">
        <v>81</v>
      </c>
      <c r="U173" t="s">
        <v>82</v>
      </c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HYPERLINK("https://hotelmonitor-cachepage.eclerx.com/savepage/tk_15444275585823395_sr_2399.html","info")</f>
        <v/>
      </c>
      <c r="AA173" t="n">
        <v>83697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88</v>
      </c>
      <c r="AO173" t="s"/>
      <c r="AP173" t="n">
        <v>442</v>
      </c>
      <c r="AQ173" t="s">
        <v>89</v>
      </c>
      <c r="AR173" t="s"/>
      <c r="AS173" t="s"/>
      <c r="AT173" t="s">
        <v>90</v>
      </c>
      <c r="AU173" t="s"/>
      <c r="AV173" t="s"/>
      <c r="AW173" t="s"/>
      <c r="AX173" t="s"/>
      <c r="AY173" t="n">
        <v>937729</v>
      </c>
      <c r="AZ173" t="s">
        <v>367</v>
      </c>
      <c r="BA173" t="s"/>
      <c r="BB173" t="n">
        <v>3203</v>
      </c>
      <c r="BC173" t="n">
        <v>13.328672</v>
      </c>
      <c r="BD173" t="n">
        <v>52.500712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364</v>
      </c>
      <c r="F174" t="n">
        <v>188056</v>
      </c>
      <c r="G174" t="s">
        <v>74</v>
      </c>
      <c r="H174" t="s">
        <v>75</v>
      </c>
      <c r="I174" t="s"/>
      <c r="J174" t="s">
        <v>74</v>
      </c>
      <c r="K174" t="n">
        <v>68.51000000000001</v>
      </c>
      <c r="L174" t="s">
        <v>76</v>
      </c>
      <c r="M174" t="s"/>
      <c r="N174" t="s">
        <v>368</v>
      </c>
      <c r="O174" t="s">
        <v>78</v>
      </c>
      <c r="P174" t="s">
        <v>365</v>
      </c>
      <c r="Q174" t="s"/>
      <c r="R174" t="s">
        <v>79</v>
      </c>
      <c r="S174" t="s">
        <v>369</v>
      </c>
      <c r="T174" t="s">
        <v>81</v>
      </c>
      <c r="U174" t="s">
        <v>82</v>
      </c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HYPERLINK("https://hotelmonitor-cachepage.eclerx.com/savepage/tk_15444275585823395_sr_2399.html","info")</f>
        <v/>
      </c>
      <c r="AA174" t="n">
        <v>83697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88</v>
      </c>
      <c r="AO174" t="s"/>
      <c r="AP174" t="n">
        <v>442</v>
      </c>
      <c r="AQ174" t="s">
        <v>89</v>
      </c>
      <c r="AR174" t="s"/>
      <c r="AS174" t="s"/>
      <c r="AT174" t="s">
        <v>90</v>
      </c>
      <c r="AU174" t="s"/>
      <c r="AV174" t="s"/>
      <c r="AW174" t="s"/>
      <c r="AX174" t="s"/>
      <c r="AY174" t="n">
        <v>937729</v>
      </c>
      <c r="AZ174" t="s">
        <v>367</v>
      </c>
      <c r="BA174" t="s"/>
      <c r="BB174" t="n">
        <v>3203</v>
      </c>
      <c r="BC174" t="n">
        <v>13.328672</v>
      </c>
      <c r="BD174" t="n">
        <v>52.500712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364</v>
      </c>
      <c r="F175" t="n">
        <v>188056</v>
      </c>
      <c r="G175" t="s">
        <v>74</v>
      </c>
      <c r="H175" t="s">
        <v>75</v>
      </c>
      <c r="I175" t="s"/>
      <c r="J175" t="s">
        <v>74</v>
      </c>
      <c r="K175" t="n">
        <v>76.39</v>
      </c>
      <c r="L175" t="s">
        <v>76</v>
      </c>
      <c r="M175" t="s"/>
      <c r="N175" t="s">
        <v>224</v>
      </c>
      <c r="O175" t="s">
        <v>78</v>
      </c>
      <c r="P175" t="s">
        <v>365</v>
      </c>
      <c r="Q175" t="s"/>
      <c r="R175" t="s">
        <v>79</v>
      </c>
      <c r="S175" t="s">
        <v>370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HYPERLINK("https://hotelmonitor-cachepage.eclerx.com/savepage/tk_15444275585823395_sr_2399.html","info")</f>
        <v/>
      </c>
      <c r="AA175" t="n">
        <v>83697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88</v>
      </c>
      <c r="AO175" t="s"/>
      <c r="AP175" t="n">
        <v>442</v>
      </c>
      <c r="AQ175" t="s">
        <v>89</v>
      </c>
      <c r="AR175" t="s"/>
      <c r="AS175" t="s"/>
      <c r="AT175" t="s">
        <v>90</v>
      </c>
      <c r="AU175" t="s"/>
      <c r="AV175" t="s"/>
      <c r="AW175" t="s"/>
      <c r="AX175" t="s"/>
      <c r="AY175" t="n">
        <v>937729</v>
      </c>
      <c r="AZ175" t="s">
        <v>367</v>
      </c>
      <c r="BA175" t="s"/>
      <c r="BB175" t="n">
        <v>3203</v>
      </c>
      <c r="BC175" t="n">
        <v>13.328672</v>
      </c>
      <c r="BD175" t="n">
        <v>52.500712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364</v>
      </c>
      <c r="F176" t="n">
        <v>188056</v>
      </c>
      <c r="G176" t="s">
        <v>74</v>
      </c>
      <c r="H176" t="s">
        <v>75</v>
      </c>
      <c r="I176" t="s"/>
      <c r="J176" t="s">
        <v>74</v>
      </c>
      <c r="K176" t="n">
        <v>100.01</v>
      </c>
      <c r="L176" t="s">
        <v>76</v>
      </c>
      <c r="M176" t="s"/>
      <c r="N176" t="s">
        <v>371</v>
      </c>
      <c r="O176" t="s">
        <v>78</v>
      </c>
      <c r="P176" t="s">
        <v>365</v>
      </c>
      <c r="Q176" t="s"/>
      <c r="R176" t="s">
        <v>79</v>
      </c>
      <c r="S176" t="s">
        <v>372</v>
      </c>
      <c r="T176" t="s">
        <v>81</v>
      </c>
      <c r="U176" t="s">
        <v>82</v>
      </c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HYPERLINK("https://hotelmonitor-cachepage.eclerx.com/savepage/tk_15444275585823395_sr_2399.html","info")</f>
        <v/>
      </c>
      <c r="AA176" t="n">
        <v>83697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88</v>
      </c>
      <c r="AO176" t="s"/>
      <c r="AP176" t="n">
        <v>442</v>
      </c>
      <c r="AQ176" t="s">
        <v>89</v>
      </c>
      <c r="AR176" t="s"/>
      <c r="AS176" t="s"/>
      <c r="AT176" t="s">
        <v>90</v>
      </c>
      <c r="AU176" t="s"/>
      <c r="AV176" t="s"/>
      <c r="AW176" t="s"/>
      <c r="AX176" t="s"/>
      <c r="AY176" t="n">
        <v>937729</v>
      </c>
      <c r="AZ176" t="s">
        <v>367</v>
      </c>
      <c r="BA176" t="s"/>
      <c r="BB176" t="n">
        <v>3203</v>
      </c>
      <c r="BC176" t="n">
        <v>13.328672</v>
      </c>
      <c r="BD176" t="n">
        <v>52.500712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364</v>
      </c>
      <c r="F177" t="n">
        <v>188056</v>
      </c>
      <c r="G177" t="s">
        <v>74</v>
      </c>
      <c r="H177" t="s">
        <v>75</v>
      </c>
      <c r="I177" t="s"/>
      <c r="J177" t="s">
        <v>74</v>
      </c>
      <c r="K177" t="n">
        <v>100.68</v>
      </c>
      <c r="L177" t="s">
        <v>76</v>
      </c>
      <c r="M177" t="s"/>
      <c r="N177" t="s">
        <v>224</v>
      </c>
      <c r="O177" t="s">
        <v>78</v>
      </c>
      <c r="P177" t="s">
        <v>365</v>
      </c>
      <c r="Q177" t="s"/>
      <c r="R177" t="s">
        <v>79</v>
      </c>
      <c r="S177" t="s">
        <v>373</v>
      </c>
      <c r="T177" t="s">
        <v>81</v>
      </c>
      <c r="U177" t="s">
        <v>82</v>
      </c>
      <c r="V177" t="s">
        <v>83</v>
      </c>
      <c r="W177" t="s">
        <v>108</v>
      </c>
      <c r="X177" t="s"/>
      <c r="Y177" t="s">
        <v>85</v>
      </c>
      <c r="Z177">
        <f>HYPERLINK("https://hotelmonitor-cachepage.eclerx.com/savepage/tk_15444275585823395_sr_2399.html","info")</f>
        <v/>
      </c>
      <c r="AA177" t="n">
        <v>83697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88</v>
      </c>
      <c r="AO177" t="s"/>
      <c r="AP177" t="n">
        <v>442</v>
      </c>
      <c r="AQ177" t="s">
        <v>89</v>
      </c>
      <c r="AR177" t="s"/>
      <c r="AS177" t="s"/>
      <c r="AT177" t="s">
        <v>90</v>
      </c>
      <c r="AU177" t="s"/>
      <c r="AV177" t="s"/>
      <c r="AW177" t="s"/>
      <c r="AX177" t="s"/>
      <c r="AY177" t="n">
        <v>937729</v>
      </c>
      <c r="AZ177" t="s">
        <v>367</v>
      </c>
      <c r="BA177" t="s"/>
      <c r="BB177" t="n">
        <v>3203</v>
      </c>
      <c r="BC177" t="n">
        <v>13.328672</v>
      </c>
      <c r="BD177" t="n">
        <v>52.500712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364</v>
      </c>
      <c r="F178" t="n">
        <v>188056</v>
      </c>
      <c r="G178" t="s">
        <v>74</v>
      </c>
      <c r="H178" t="s">
        <v>75</v>
      </c>
      <c r="I178" t="s"/>
      <c r="J178" t="s">
        <v>74</v>
      </c>
      <c r="K178" t="n">
        <v>100.85</v>
      </c>
      <c r="L178" t="s">
        <v>76</v>
      </c>
      <c r="M178" t="s"/>
      <c r="N178" t="s">
        <v>129</v>
      </c>
      <c r="O178" t="s">
        <v>78</v>
      </c>
      <c r="P178" t="s">
        <v>365</v>
      </c>
      <c r="Q178" t="s"/>
      <c r="R178" t="s">
        <v>79</v>
      </c>
      <c r="S178" t="s">
        <v>374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HYPERLINK("https://hotelmonitor-cachepage.eclerx.com/savepage/tk_15444275585823395_sr_2399.html","info")</f>
        <v/>
      </c>
      <c r="AA178" t="n">
        <v>83697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88</v>
      </c>
      <c r="AO178" t="s"/>
      <c r="AP178" t="n">
        <v>442</v>
      </c>
      <c r="AQ178" t="s">
        <v>89</v>
      </c>
      <c r="AR178" t="s"/>
      <c r="AS178" t="s"/>
      <c r="AT178" t="s">
        <v>90</v>
      </c>
      <c r="AU178" t="s"/>
      <c r="AV178" t="s"/>
      <c r="AW178" t="s"/>
      <c r="AX178" t="s"/>
      <c r="AY178" t="n">
        <v>937729</v>
      </c>
      <c r="AZ178" t="s">
        <v>367</v>
      </c>
      <c r="BA178" t="s"/>
      <c r="BB178" t="n">
        <v>3203</v>
      </c>
      <c r="BC178" t="n">
        <v>13.328672</v>
      </c>
      <c r="BD178" t="n">
        <v>52.500712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364</v>
      </c>
      <c r="F179" t="n">
        <v>188056</v>
      </c>
      <c r="G179" t="s">
        <v>74</v>
      </c>
      <c r="H179" t="s">
        <v>75</v>
      </c>
      <c r="I179" t="s"/>
      <c r="J179" t="s">
        <v>74</v>
      </c>
      <c r="K179" t="n">
        <v>125.85</v>
      </c>
      <c r="L179" t="s">
        <v>76</v>
      </c>
      <c r="M179" t="s"/>
      <c r="N179" t="s">
        <v>224</v>
      </c>
      <c r="O179" t="s">
        <v>78</v>
      </c>
      <c r="P179" t="s">
        <v>365</v>
      </c>
      <c r="Q179" t="s"/>
      <c r="R179" t="s">
        <v>79</v>
      </c>
      <c r="S179" t="s">
        <v>375</v>
      </c>
      <c r="T179" t="s">
        <v>81</v>
      </c>
      <c r="U179" t="s">
        <v>82</v>
      </c>
      <c r="V179" t="s">
        <v>83</v>
      </c>
      <c r="W179" t="s">
        <v>108</v>
      </c>
      <c r="X179" t="s"/>
      <c r="Y179" t="s">
        <v>85</v>
      </c>
      <c r="Z179">
        <f>HYPERLINK("https://hotelmonitor-cachepage.eclerx.com/savepage/tk_15444275585823395_sr_2399.html","info")</f>
        <v/>
      </c>
      <c r="AA179" t="n">
        <v>83697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88</v>
      </c>
      <c r="AO179" t="s"/>
      <c r="AP179" t="n">
        <v>442</v>
      </c>
      <c r="AQ179" t="s">
        <v>89</v>
      </c>
      <c r="AR179" t="s"/>
      <c r="AS179" t="s"/>
      <c r="AT179" t="s">
        <v>90</v>
      </c>
      <c r="AU179" t="s"/>
      <c r="AV179" t="s"/>
      <c r="AW179" t="s"/>
      <c r="AX179" t="s"/>
      <c r="AY179" t="n">
        <v>937729</v>
      </c>
      <c r="AZ179" t="s">
        <v>367</v>
      </c>
      <c r="BA179" t="s"/>
      <c r="BB179" t="n">
        <v>3203</v>
      </c>
      <c r="BC179" t="n">
        <v>13.328672</v>
      </c>
      <c r="BD179" t="n">
        <v>52.500712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364</v>
      </c>
      <c r="F180" t="n">
        <v>188056</v>
      </c>
      <c r="G180" t="s">
        <v>74</v>
      </c>
      <c r="H180" t="s">
        <v>75</v>
      </c>
      <c r="I180" t="s"/>
      <c r="J180" t="s">
        <v>74</v>
      </c>
      <c r="K180" t="n">
        <v>130.85</v>
      </c>
      <c r="L180" t="s">
        <v>76</v>
      </c>
      <c r="M180" t="s"/>
      <c r="N180" t="s">
        <v>193</v>
      </c>
      <c r="O180" t="s">
        <v>78</v>
      </c>
      <c r="P180" t="s">
        <v>365</v>
      </c>
      <c r="Q180" t="s"/>
      <c r="R180" t="s">
        <v>79</v>
      </c>
      <c r="S180" t="s">
        <v>376</v>
      </c>
      <c r="T180" t="s">
        <v>81</v>
      </c>
      <c r="U180" t="s">
        <v>82</v>
      </c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HYPERLINK("https://hotelmonitor-cachepage.eclerx.com/savepage/tk_15444275585823395_sr_2399.html","info")</f>
        <v/>
      </c>
      <c r="AA180" t="n">
        <v>83697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88</v>
      </c>
      <c r="AO180" t="s"/>
      <c r="AP180" t="n">
        <v>442</v>
      </c>
      <c r="AQ180" t="s">
        <v>89</v>
      </c>
      <c r="AR180" t="s"/>
      <c r="AS180" t="s"/>
      <c r="AT180" t="s">
        <v>90</v>
      </c>
      <c r="AU180" t="s"/>
      <c r="AV180" t="s"/>
      <c r="AW180" t="s"/>
      <c r="AX180" t="s"/>
      <c r="AY180" t="n">
        <v>937729</v>
      </c>
      <c r="AZ180" t="s">
        <v>367</v>
      </c>
      <c r="BA180" t="s"/>
      <c r="BB180" t="n">
        <v>3203</v>
      </c>
      <c r="BC180" t="n">
        <v>13.328672</v>
      </c>
      <c r="BD180" t="n">
        <v>52.500712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364</v>
      </c>
      <c r="F181" t="n">
        <v>188056</v>
      </c>
      <c r="G181" t="s">
        <v>74</v>
      </c>
      <c r="H181" t="s">
        <v>75</v>
      </c>
      <c r="I181" t="s"/>
      <c r="J181" t="s">
        <v>74</v>
      </c>
      <c r="K181" t="n">
        <v>157.35</v>
      </c>
      <c r="L181" t="s">
        <v>76</v>
      </c>
      <c r="M181" t="s"/>
      <c r="N181" t="s">
        <v>371</v>
      </c>
      <c r="O181" t="s">
        <v>78</v>
      </c>
      <c r="P181" t="s">
        <v>365</v>
      </c>
      <c r="Q181" t="s"/>
      <c r="R181" t="s">
        <v>79</v>
      </c>
      <c r="S181" t="s">
        <v>377</v>
      </c>
      <c r="T181" t="s">
        <v>81</v>
      </c>
      <c r="U181" t="s">
        <v>82</v>
      </c>
      <c r="V181" t="s">
        <v>83</v>
      </c>
      <c r="W181" t="s">
        <v>108</v>
      </c>
      <c r="X181" t="s"/>
      <c r="Y181" t="s">
        <v>85</v>
      </c>
      <c r="Z181">
        <f>HYPERLINK("https://hotelmonitor-cachepage.eclerx.com/savepage/tk_15444275585823395_sr_2399.html","info")</f>
        <v/>
      </c>
      <c r="AA181" t="n">
        <v>83697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88</v>
      </c>
      <c r="AO181" t="s"/>
      <c r="AP181" t="n">
        <v>442</v>
      </c>
      <c r="AQ181" t="s">
        <v>89</v>
      </c>
      <c r="AR181" t="s"/>
      <c r="AS181" t="s"/>
      <c r="AT181" t="s">
        <v>90</v>
      </c>
      <c r="AU181" t="s"/>
      <c r="AV181" t="s"/>
      <c r="AW181" t="s"/>
      <c r="AX181" t="s"/>
      <c r="AY181" t="n">
        <v>937729</v>
      </c>
      <c r="AZ181" t="s">
        <v>367</v>
      </c>
      <c r="BA181" t="s"/>
      <c r="BB181" t="n">
        <v>3203</v>
      </c>
      <c r="BC181" t="n">
        <v>13.328672</v>
      </c>
      <c r="BD181" t="n">
        <v>52.500712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378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50.95</v>
      </c>
      <c r="L182" t="s">
        <v>76</v>
      </c>
      <c r="M182" t="s"/>
      <c r="N182" t="s">
        <v>113</v>
      </c>
      <c r="O182" t="s">
        <v>78</v>
      </c>
      <c r="P182" t="s">
        <v>378</v>
      </c>
      <c r="Q182" t="s"/>
      <c r="R182" t="s">
        <v>119</v>
      </c>
      <c r="S182" t="s">
        <v>379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HYPERLINK("https://hotelmonitor-cachepage.eclerx.com/savepage/tk_15444270335395563_sr_2399.html","info")</f>
        <v/>
      </c>
      <c r="AA182" t="n">
        <v>-2071568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88</v>
      </c>
      <c r="AO182" t="s"/>
      <c r="AP182" t="n">
        <v>285</v>
      </c>
      <c r="AQ182" t="s">
        <v>89</v>
      </c>
      <c r="AR182" t="s"/>
      <c r="AS182" t="s"/>
      <c r="AT182" t="s">
        <v>90</v>
      </c>
      <c r="AU182" t="s"/>
      <c r="AV182" t="s"/>
      <c r="AW182" t="s"/>
      <c r="AX182" t="s"/>
      <c r="AY182" t="n">
        <v>2071568</v>
      </c>
      <c r="AZ182" t="s">
        <v>380</v>
      </c>
      <c r="BA182" t="s"/>
      <c r="BB182" t="n">
        <v>588099</v>
      </c>
      <c r="BC182" t="n">
        <v>13.305142</v>
      </c>
      <c r="BD182" t="n">
        <v>52.513541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381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118.1</v>
      </c>
      <c r="L183" t="s">
        <v>76</v>
      </c>
      <c r="M183" t="s"/>
      <c r="N183" t="s">
        <v>158</v>
      </c>
      <c r="O183" t="s">
        <v>78</v>
      </c>
      <c r="P183" t="s">
        <v>381</v>
      </c>
      <c r="Q183" t="s"/>
      <c r="R183" t="s">
        <v>79</v>
      </c>
      <c r="S183" t="s">
        <v>382</v>
      </c>
      <c r="T183" t="s">
        <v>81</v>
      </c>
      <c r="U183" t="s">
        <v>82</v>
      </c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HYPERLINK("https://hotelmonitor-cachepage.eclerx.com/savepage/tk_1544427379892168_sr_2399.html","info")</f>
        <v/>
      </c>
      <c r="AA183" t="n">
        <v>-2071719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88</v>
      </c>
      <c r="AO183" t="s"/>
      <c r="AP183" t="n">
        <v>388</v>
      </c>
      <c r="AQ183" t="s">
        <v>89</v>
      </c>
      <c r="AR183" t="s"/>
      <c r="AS183" t="s"/>
      <c r="AT183" t="s">
        <v>90</v>
      </c>
      <c r="AU183" t="s"/>
      <c r="AV183" t="s"/>
      <c r="AW183" t="s"/>
      <c r="AX183" t="s"/>
      <c r="AY183" t="n">
        <v>2071719</v>
      </c>
      <c r="AZ183" t="s">
        <v>383</v>
      </c>
      <c r="BA183" t="s"/>
      <c r="BB183" t="n">
        <v>14411</v>
      </c>
      <c r="BC183" t="n">
        <v>13.409919</v>
      </c>
      <c r="BD183" t="n">
        <v>52.524616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381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139</v>
      </c>
      <c r="L184" t="s">
        <v>76</v>
      </c>
      <c r="M184" t="s"/>
      <c r="N184" t="s">
        <v>121</v>
      </c>
      <c r="O184" t="s">
        <v>78</v>
      </c>
      <c r="P184" t="s">
        <v>381</v>
      </c>
      <c r="Q184" t="s"/>
      <c r="R184" t="s">
        <v>79</v>
      </c>
      <c r="S184" t="s">
        <v>317</v>
      </c>
      <c r="T184" t="s">
        <v>81</v>
      </c>
      <c r="U184" t="s">
        <v>82</v>
      </c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HYPERLINK("https://hotelmonitor-cachepage.eclerx.com/savepage/tk_1544427379892168_sr_2399.html","info")</f>
        <v/>
      </c>
      <c r="AA184" t="n">
        <v>-2071719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88</v>
      </c>
      <c r="AO184" t="s"/>
      <c r="AP184" t="n">
        <v>388</v>
      </c>
      <c r="AQ184" t="s">
        <v>89</v>
      </c>
      <c r="AR184" t="s"/>
      <c r="AS184" t="s"/>
      <c r="AT184" t="s">
        <v>90</v>
      </c>
      <c r="AU184" t="s"/>
      <c r="AV184" t="s"/>
      <c r="AW184" t="s"/>
      <c r="AX184" t="s"/>
      <c r="AY184" t="n">
        <v>2071719</v>
      </c>
      <c r="AZ184" t="s">
        <v>383</v>
      </c>
      <c r="BA184" t="s"/>
      <c r="BB184" t="n">
        <v>14411</v>
      </c>
      <c r="BC184" t="n">
        <v>13.409919</v>
      </c>
      <c r="BD184" t="n">
        <v>52.524616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381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149</v>
      </c>
      <c r="L185" t="s">
        <v>76</v>
      </c>
      <c r="M185" t="s"/>
      <c r="N185" t="s">
        <v>244</v>
      </c>
      <c r="O185" t="s">
        <v>78</v>
      </c>
      <c r="P185" t="s">
        <v>381</v>
      </c>
      <c r="Q185" t="s"/>
      <c r="R185" t="s">
        <v>79</v>
      </c>
      <c r="S185" t="s">
        <v>245</v>
      </c>
      <c r="T185" t="s">
        <v>81</v>
      </c>
      <c r="U185" t="s">
        <v>82</v>
      </c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HYPERLINK("https://hotelmonitor-cachepage.eclerx.com/savepage/tk_1544427379892168_sr_2399.html","info")</f>
        <v/>
      </c>
      <c r="AA185" t="n">
        <v>-2071719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88</v>
      </c>
      <c r="AO185" t="s"/>
      <c r="AP185" t="n">
        <v>388</v>
      </c>
      <c r="AQ185" t="s">
        <v>89</v>
      </c>
      <c r="AR185" t="s"/>
      <c r="AS185" t="s"/>
      <c r="AT185" t="s">
        <v>90</v>
      </c>
      <c r="AU185" t="s"/>
      <c r="AV185" t="s"/>
      <c r="AW185" t="s"/>
      <c r="AX185" t="s"/>
      <c r="AY185" t="n">
        <v>2071719</v>
      </c>
      <c r="AZ185" t="s">
        <v>383</v>
      </c>
      <c r="BA185" t="s"/>
      <c r="BB185" t="n">
        <v>14411</v>
      </c>
      <c r="BC185" t="n">
        <v>13.409919</v>
      </c>
      <c r="BD185" t="n">
        <v>52.524616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381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189</v>
      </c>
      <c r="L186" t="s">
        <v>76</v>
      </c>
      <c r="M186" t="s"/>
      <c r="N186" t="s">
        <v>246</v>
      </c>
      <c r="O186" t="s">
        <v>78</v>
      </c>
      <c r="P186" t="s">
        <v>381</v>
      </c>
      <c r="Q186" t="s"/>
      <c r="R186" t="s">
        <v>79</v>
      </c>
      <c r="S186" t="s">
        <v>384</v>
      </c>
      <c r="T186" t="s">
        <v>81</v>
      </c>
      <c r="U186" t="s">
        <v>82</v>
      </c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HYPERLINK("https://hotelmonitor-cachepage.eclerx.com/savepage/tk_1544427379892168_sr_2399.html","info")</f>
        <v/>
      </c>
      <c r="AA186" t="n">
        <v>-2071719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88</v>
      </c>
      <c r="AO186" t="s"/>
      <c r="AP186" t="n">
        <v>388</v>
      </c>
      <c r="AQ186" t="s">
        <v>89</v>
      </c>
      <c r="AR186" t="s"/>
      <c r="AS186" t="s"/>
      <c r="AT186" t="s">
        <v>90</v>
      </c>
      <c r="AU186" t="s"/>
      <c r="AV186" t="s"/>
      <c r="AW186" t="s"/>
      <c r="AX186" t="s"/>
      <c r="AY186" t="n">
        <v>2071719</v>
      </c>
      <c r="AZ186" t="s">
        <v>383</v>
      </c>
      <c r="BA186" t="s"/>
      <c r="BB186" t="n">
        <v>14411</v>
      </c>
      <c r="BC186" t="n">
        <v>13.409919</v>
      </c>
      <c r="BD186" t="n">
        <v>52.524616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381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219</v>
      </c>
      <c r="L187" t="s">
        <v>76</v>
      </c>
      <c r="M187" t="s"/>
      <c r="N187" t="s">
        <v>316</v>
      </c>
      <c r="O187" t="s">
        <v>78</v>
      </c>
      <c r="P187" t="s">
        <v>381</v>
      </c>
      <c r="Q187" t="s"/>
      <c r="R187" t="s">
        <v>79</v>
      </c>
      <c r="S187" t="s">
        <v>385</v>
      </c>
      <c r="T187" t="s">
        <v>81</v>
      </c>
      <c r="U187" t="s">
        <v>82</v>
      </c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HYPERLINK("https://hotelmonitor-cachepage.eclerx.com/savepage/tk_1544427379892168_sr_2399.html","info")</f>
        <v/>
      </c>
      <c r="AA187" t="n">
        <v>-2071719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88</v>
      </c>
      <c r="AO187" t="s"/>
      <c r="AP187" t="n">
        <v>388</v>
      </c>
      <c r="AQ187" t="s">
        <v>89</v>
      </c>
      <c r="AR187" t="s"/>
      <c r="AS187" t="s"/>
      <c r="AT187" t="s">
        <v>90</v>
      </c>
      <c r="AU187" t="s"/>
      <c r="AV187" t="s"/>
      <c r="AW187" t="s"/>
      <c r="AX187" t="s"/>
      <c r="AY187" t="n">
        <v>2071719</v>
      </c>
      <c r="AZ187" t="s">
        <v>383</v>
      </c>
      <c r="BA187" t="s"/>
      <c r="BB187" t="n">
        <v>14411</v>
      </c>
      <c r="BC187" t="n">
        <v>13.409919</v>
      </c>
      <c r="BD187" t="n">
        <v>52.524616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386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59.1</v>
      </c>
      <c r="L188" t="s">
        <v>76</v>
      </c>
      <c r="M188" t="s"/>
      <c r="N188" t="s">
        <v>158</v>
      </c>
      <c r="O188" t="s">
        <v>78</v>
      </c>
      <c r="P188" t="s">
        <v>386</v>
      </c>
      <c r="Q188" t="s"/>
      <c r="R188" t="s">
        <v>79</v>
      </c>
      <c r="S188" t="s">
        <v>387</v>
      </c>
      <c r="T188" t="s">
        <v>81</v>
      </c>
      <c r="U188" t="s">
        <v>82</v>
      </c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HYPERLINK("https://hotelmonitor-cachepage.eclerx.com/savepage/tk_15444271147086093_sr_2399.html","info")</f>
        <v/>
      </c>
      <c r="AA188" t="n">
        <v>-1321471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88</v>
      </c>
      <c r="AO188" t="s"/>
      <c r="AP188" t="n">
        <v>307</v>
      </c>
      <c r="AQ188" t="s">
        <v>89</v>
      </c>
      <c r="AR188" t="s"/>
      <c r="AS188" t="s"/>
      <c r="AT188" t="s">
        <v>90</v>
      </c>
      <c r="AU188" t="s"/>
      <c r="AV188" t="s"/>
      <c r="AW188" t="s"/>
      <c r="AX188" t="s"/>
      <c r="AY188" t="n">
        <v>1321471</v>
      </c>
      <c r="AZ188" t="s">
        <v>388</v>
      </c>
      <c r="BA188" t="s"/>
      <c r="BB188" t="n">
        <v>146589</v>
      </c>
      <c r="BC188" t="n">
        <v>13.38369</v>
      </c>
      <c r="BD188" t="n">
        <v>52.53085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386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69</v>
      </c>
      <c r="L189" t="s">
        <v>76</v>
      </c>
      <c r="M189" t="s"/>
      <c r="N189" t="s">
        <v>113</v>
      </c>
      <c r="O189" t="s">
        <v>78</v>
      </c>
      <c r="P189" t="s">
        <v>386</v>
      </c>
      <c r="Q189" t="s"/>
      <c r="R189" t="s">
        <v>79</v>
      </c>
      <c r="S189" t="s">
        <v>186</v>
      </c>
      <c r="T189" t="s">
        <v>81</v>
      </c>
      <c r="U189" t="s">
        <v>82</v>
      </c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HYPERLINK("https://hotelmonitor-cachepage.eclerx.com/savepage/tk_15444271147086093_sr_2399.html","info")</f>
        <v/>
      </c>
      <c r="AA189" t="n">
        <v>-1321471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88</v>
      </c>
      <c r="AO189" t="s"/>
      <c r="AP189" t="n">
        <v>307</v>
      </c>
      <c r="AQ189" t="s">
        <v>89</v>
      </c>
      <c r="AR189" t="s"/>
      <c r="AS189" t="s"/>
      <c r="AT189" t="s">
        <v>90</v>
      </c>
      <c r="AU189" t="s"/>
      <c r="AV189" t="s"/>
      <c r="AW189" t="s"/>
      <c r="AX189" t="s"/>
      <c r="AY189" t="n">
        <v>1321471</v>
      </c>
      <c r="AZ189" t="s">
        <v>388</v>
      </c>
      <c r="BA189" t="s"/>
      <c r="BB189" t="n">
        <v>146589</v>
      </c>
      <c r="BC189" t="n">
        <v>13.38369</v>
      </c>
      <c r="BD189" t="n">
        <v>52.53085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386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99</v>
      </c>
      <c r="L190" t="s">
        <v>76</v>
      </c>
      <c r="M190" t="s"/>
      <c r="N190" t="s">
        <v>129</v>
      </c>
      <c r="O190" t="s">
        <v>78</v>
      </c>
      <c r="P190" t="s">
        <v>386</v>
      </c>
      <c r="Q190" t="s"/>
      <c r="R190" t="s">
        <v>79</v>
      </c>
      <c r="S190" t="s">
        <v>103</v>
      </c>
      <c r="T190" t="s">
        <v>81</v>
      </c>
      <c r="U190" t="s">
        <v>82</v>
      </c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HYPERLINK("https://hotelmonitor-cachepage.eclerx.com/savepage/tk_15444271147086093_sr_2399.html","info")</f>
        <v/>
      </c>
      <c r="AA190" t="n">
        <v>-1321471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88</v>
      </c>
      <c r="AO190" t="s"/>
      <c r="AP190" t="n">
        <v>307</v>
      </c>
      <c r="AQ190" t="s">
        <v>89</v>
      </c>
      <c r="AR190" t="s"/>
      <c r="AS190" t="s"/>
      <c r="AT190" t="s">
        <v>90</v>
      </c>
      <c r="AU190" t="s"/>
      <c r="AV190" t="s"/>
      <c r="AW190" t="s"/>
      <c r="AX190" t="s"/>
      <c r="AY190" t="n">
        <v>1321471</v>
      </c>
      <c r="AZ190" t="s">
        <v>388</v>
      </c>
      <c r="BA190" t="s"/>
      <c r="BB190" t="n">
        <v>146589</v>
      </c>
      <c r="BC190" t="n">
        <v>13.38369</v>
      </c>
      <c r="BD190" t="n">
        <v>52.53085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386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126.25</v>
      </c>
      <c r="L191" t="s">
        <v>76</v>
      </c>
      <c r="M191" t="s"/>
      <c r="N191" t="s">
        <v>389</v>
      </c>
      <c r="O191" t="s">
        <v>78</v>
      </c>
      <c r="P191" t="s">
        <v>386</v>
      </c>
      <c r="Q191" t="s"/>
      <c r="R191" t="s">
        <v>79</v>
      </c>
      <c r="S191" t="s">
        <v>390</v>
      </c>
      <c r="T191" t="s">
        <v>81</v>
      </c>
      <c r="U191" t="s">
        <v>82</v>
      </c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HYPERLINK("https://hotelmonitor-cachepage.eclerx.com/savepage/tk_15444271147086093_sr_2399.html","info")</f>
        <v/>
      </c>
      <c r="AA191" t="n">
        <v>-1321471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88</v>
      </c>
      <c r="AO191" t="s"/>
      <c r="AP191" t="n">
        <v>307</v>
      </c>
      <c r="AQ191" t="s">
        <v>89</v>
      </c>
      <c r="AR191" t="s"/>
      <c r="AS191" t="s"/>
      <c r="AT191" t="s">
        <v>90</v>
      </c>
      <c r="AU191" t="s"/>
      <c r="AV191" t="s"/>
      <c r="AW191" t="s"/>
      <c r="AX191" t="s"/>
      <c r="AY191" t="n">
        <v>1321471</v>
      </c>
      <c r="AZ191" t="s">
        <v>388</v>
      </c>
      <c r="BA191" t="s"/>
      <c r="BB191" t="n">
        <v>146589</v>
      </c>
      <c r="BC191" t="n">
        <v>13.38369</v>
      </c>
      <c r="BD191" t="n">
        <v>52.53085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386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148</v>
      </c>
      <c r="L192" t="s">
        <v>76</v>
      </c>
      <c r="M192" t="s"/>
      <c r="N192" t="s">
        <v>177</v>
      </c>
      <c r="O192" t="s">
        <v>78</v>
      </c>
      <c r="P192" t="s">
        <v>386</v>
      </c>
      <c r="Q192" t="s"/>
      <c r="R192" t="s">
        <v>79</v>
      </c>
      <c r="S192" t="s">
        <v>391</v>
      </c>
      <c r="T192" t="s">
        <v>81</v>
      </c>
      <c r="U192" t="s">
        <v>82</v>
      </c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HYPERLINK("https://hotelmonitor-cachepage.eclerx.com/savepage/tk_15444271147086093_sr_2399.html","info")</f>
        <v/>
      </c>
      <c r="AA192" t="n">
        <v>-1321471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88</v>
      </c>
      <c r="AO192" t="s"/>
      <c r="AP192" t="n">
        <v>307</v>
      </c>
      <c r="AQ192" t="s">
        <v>89</v>
      </c>
      <c r="AR192" t="s"/>
      <c r="AS192" t="s"/>
      <c r="AT192" t="s">
        <v>90</v>
      </c>
      <c r="AU192" t="s"/>
      <c r="AV192" t="s"/>
      <c r="AW192" t="s"/>
      <c r="AX192" t="s"/>
      <c r="AY192" t="n">
        <v>1321471</v>
      </c>
      <c r="AZ192" t="s">
        <v>388</v>
      </c>
      <c r="BA192" t="s"/>
      <c r="BB192" t="n">
        <v>146589</v>
      </c>
      <c r="BC192" t="n">
        <v>13.38369</v>
      </c>
      <c r="BD192" t="n">
        <v>52.53085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386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193</v>
      </c>
      <c r="L193" t="s">
        <v>76</v>
      </c>
      <c r="M193" t="s"/>
      <c r="N193" t="s">
        <v>392</v>
      </c>
      <c r="O193" t="s">
        <v>78</v>
      </c>
      <c r="P193" t="s">
        <v>386</v>
      </c>
      <c r="Q193" t="s"/>
      <c r="R193" t="s">
        <v>79</v>
      </c>
      <c r="S193" t="s">
        <v>393</v>
      </c>
      <c r="T193" t="s">
        <v>81</v>
      </c>
      <c r="U193" t="s">
        <v>82</v>
      </c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HYPERLINK("https://hotelmonitor-cachepage.eclerx.com/savepage/tk_15444271147086093_sr_2399.html","info")</f>
        <v/>
      </c>
      <c r="AA193" t="n">
        <v>-1321471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88</v>
      </c>
      <c r="AO193" t="s"/>
      <c r="AP193" t="n">
        <v>307</v>
      </c>
      <c r="AQ193" t="s">
        <v>89</v>
      </c>
      <c r="AR193" t="s"/>
      <c r="AS193" t="s"/>
      <c r="AT193" t="s">
        <v>90</v>
      </c>
      <c r="AU193" t="s"/>
      <c r="AV193" t="s"/>
      <c r="AW193" t="s"/>
      <c r="AX193" t="s"/>
      <c r="AY193" t="n">
        <v>1321471</v>
      </c>
      <c r="AZ193" t="s">
        <v>388</v>
      </c>
      <c r="BA193" t="s"/>
      <c r="BB193" t="n">
        <v>146589</v>
      </c>
      <c r="BC193" t="n">
        <v>13.38369</v>
      </c>
      <c r="BD193" t="n">
        <v>52.53085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394</v>
      </c>
      <c r="F194" t="n">
        <v>1765647</v>
      </c>
      <c r="G194" t="s">
        <v>74</v>
      </c>
      <c r="H194" t="s">
        <v>75</v>
      </c>
      <c r="I194" t="s"/>
      <c r="J194" t="s">
        <v>74</v>
      </c>
      <c r="K194" t="n">
        <v>72</v>
      </c>
      <c r="L194" t="s">
        <v>76</v>
      </c>
      <c r="M194" t="s"/>
      <c r="N194" t="s">
        <v>258</v>
      </c>
      <c r="O194" t="s">
        <v>78</v>
      </c>
      <c r="P194" t="s">
        <v>395</v>
      </c>
      <c r="Q194" t="s"/>
      <c r="R194" t="s">
        <v>114</v>
      </c>
      <c r="S194" t="s">
        <v>127</v>
      </c>
      <c r="T194" t="s">
        <v>81</v>
      </c>
      <c r="U194" t="s">
        <v>82</v>
      </c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HYPERLINK("https://hotelmonitor-cachepage.eclerx.com/savepage/tk_15444262331375666_sr_2399.html","info")</f>
        <v/>
      </c>
      <c r="AA194" t="n">
        <v>228051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88</v>
      </c>
      <c r="AO194" t="s"/>
      <c r="AP194" t="n">
        <v>50</v>
      </c>
      <c r="AQ194" t="s">
        <v>89</v>
      </c>
      <c r="AR194" t="s"/>
      <c r="AS194" t="s"/>
      <c r="AT194" t="s">
        <v>90</v>
      </c>
      <c r="AU194" t="s"/>
      <c r="AV194" t="s"/>
      <c r="AW194" t="s"/>
      <c r="AX194" t="s"/>
      <c r="AY194" t="n">
        <v>1626213</v>
      </c>
      <c r="AZ194" t="s">
        <v>396</v>
      </c>
      <c r="BA194" t="s"/>
      <c r="BB194" t="n">
        <v>4</v>
      </c>
      <c r="BC194" t="n">
        <v>13.280307</v>
      </c>
      <c r="BD194" t="n">
        <v>52.506748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394</v>
      </c>
      <c r="F195" t="n">
        <v>1765647</v>
      </c>
      <c r="G195" t="s">
        <v>74</v>
      </c>
      <c r="H195" t="s">
        <v>75</v>
      </c>
      <c r="I195" t="s"/>
      <c r="J195" t="s">
        <v>74</v>
      </c>
      <c r="K195" t="n">
        <v>80</v>
      </c>
      <c r="L195" t="s">
        <v>76</v>
      </c>
      <c r="M195" t="s"/>
      <c r="N195" t="s">
        <v>262</v>
      </c>
      <c r="O195" t="s">
        <v>78</v>
      </c>
      <c r="P195" t="s">
        <v>395</v>
      </c>
      <c r="Q195" t="s"/>
      <c r="R195" t="s">
        <v>114</v>
      </c>
      <c r="S195" t="s">
        <v>254</v>
      </c>
      <c r="T195" t="s">
        <v>81</v>
      </c>
      <c r="U195" t="s">
        <v>82</v>
      </c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HYPERLINK("https://hotelmonitor-cachepage.eclerx.com/savepage/tk_15444262331375666_sr_2399.html","info")</f>
        <v/>
      </c>
      <c r="AA195" t="n">
        <v>228051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88</v>
      </c>
      <c r="AO195" t="s"/>
      <c r="AP195" t="n">
        <v>50</v>
      </c>
      <c r="AQ195" t="s">
        <v>89</v>
      </c>
      <c r="AR195" t="s"/>
      <c r="AS195" t="s"/>
      <c r="AT195" t="s">
        <v>90</v>
      </c>
      <c r="AU195" t="s"/>
      <c r="AV195" t="s"/>
      <c r="AW195" t="s"/>
      <c r="AX195" t="s"/>
      <c r="AY195" t="n">
        <v>1626213</v>
      </c>
      <c r="AZ195" t="s">
        <v>396</v>
      </c>
      <c r="BA195" t="s"/>
      <c r="BB195" t="n">
        <v>4</v>
      </c>
      <c r="BC195" t="n">
        <v>13.280307</v>
      </c>
      <c r="BD195" t="n">
        <v>52.506748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394</v>
      </c>
      <c r="F196" t="n">
        <v>1765647</v>
      </c>
      <c r="G196" t="s">
        <v>74</v>
      </c>
      <c r="H196" t="s">
        <v>75</v>
      </c>
      <c r="I196" t="s"/>
      <c r="J196" t="s">
        <v>74</v>
      </c>
      <c r="K196" t="n">
        <v>72</v>
      </c>
      <c r="L196" t="s">
        <v>76</v>
      </c>
      <c r="M196" t="s"/>
      <c r="N196" t="s">
        <v>397</v>
      </c>
      <c r="O196" t="s">
        <v>78</v>
      </c>
      <c r="P196" t="s">
        <v>395</v>
      </c>
      <c r="Q196" t="s"/>
      <c r="R196" t="s">
        <v>114</v>
      </c>
      <c r="S196" t="s">
        <v>127</v>
      </c>
      <c r="T196" t="s">
        <v>81</v>
      </c>
      <c r="U196" t="s">
        <v>82</v>
      </c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HYPERLINK("https://hotelmonitor-cachepage.eclerx.com/savepage/tk_15444262331375666_sr_2399.html","info")</f>
        <v/>
      </c>
      <c r="AA196" t="n">
        <v>228051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88</v>
      </c>
      <c r="AO196" t="s"/>
      <c r="AP196" t="n">
        <v>50</v>
      </c>
      <c r="AQ196" t="s">
        <v>89</v>
      </c>
      <c r="AR196" t="s"/>
      <c r="AS196" t="s"/>
      <c r="AT196" t="s">
        <v>90</v>
      </c>
      <c r="AU196" t="s"/>
      <c r="AV196" t="s"/>
      <c r="AW196" t="s"/>
      <c r="AX196" t="s"/>
      <c r="AY196" t="n">
        <v>1626213</v>
      </c>
      <c r="AZ196" t="s">
        <v>396</v>
      </c>
      <c r="BA196" t="s"/>
      <c r="BB196" t="n">
        <v>4</v>
      </c>
      <c r="BC196" t="n">
        <v>13.280307</v>
      </c>
      <c r="BD196" t="n">
        <v>52.506748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394</v>
      </c>
      <c r="F197" t="n">
        <v>1765647</v>
      </c>
      <c r="G197" t="s">
        <v>74</v>
      </c>
      <c r="H197" t="s">
        <v>75</v>
      </c>
      <c r="I197" t="s"/>
      <c r="J197" t="s">
        <v>74</v>
      </c>
      <c r="K197" t="n">
        <v>72</v>
      </c>
      <c r="L197" t="s">
        <v>76</v>
      </c>
      <c r="M197" t="s"/>
      <c r="N197" t="s">
        <v>398</v>
      </c>
      <c r="O197" t="s">
        <v>78</v>
      </c>
      <c r="P197" t="s">
        <v>395</v>
      </c>
      <c r="Q197" t="s"/>
      <c r="R197" t="s">
        <v>114</v>
      </c>
      <c r="S197" t="s">
        <v>127</v>
      </c>
      <c r="T197" t="s">
        <v>81</v>
      </c>
      <c r="U197" t="s">
        <v>82</v>
      </c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HYPERLINK("https://hotelmonitor-cachepage.eclerx.com/savepage/tk_15444262331375666_sr_2399.html","info")</f>
        <v/>
      </c>
      <c r="AA197" t="n">
        <v>228051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88</v>
      </c>
      <c r="AO197" t="s"/>
      <c r="AP197" t="n">
        <v>50</v>
      </c>
      <c r="AQ197" t="s">
        <v>89</v>
      </c>
      <c r="AR197" t="s"/>
      <c r="AS197" t="s"/>
      <c r="AT197" t="s">
        <v>90</v>
      </c>
      <c r="AU197" t="s"/>
      <c r="AV197" t="s"/>
      <c r="AW197" t="s"/>
      <c r="AX197" t="s"/>
      <c r="AY197" t="n">
        <v>1626213</v>
      </c>
      <c r="AZ197" t="s">
        <v>396</v>
      </c>
      <c r="BA197" t="s"/>
      <c r="BB197" t="n">
        <v>4</v>
      </c>
      <c r="BC197" t="n">
        <v>13.280307</v>
      </c>
      <c r="BD197" t="n">
        <v>52.506748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394</v>
      </c>
      <c r="F198" t="n">
        <v>1765647</v>
      </c>
      <c r="G198" t="s">
        <v>74</v>
      </c>
      <c r="H198" t="s">
        <v>75</v>
      </c>
      <c r="I198" t="s"/>
      <c r="J198" t="s">
        <v>74</v>
      </c>
      <c r="K198" t="n">
        <v>72</v>
      </c>
      <c r="L198" t="s">
        <v>76</v>
      </c>
      <c r="M198" t="s"/>
      <c r="N198" t="s">
        <v>263</v>
      </c>
      <c r="O198" t="s">
        <v>78</v>
      </c>
      <c r="P198" t="s">
        <v>395</v>
      </c>
      <c r="Q198" t="s"/>
      <c r="R198" t="s">
        <v>114</v>
      </c>
      <c r="S198" t="s">
        <v>127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HYPERLINK("https://hotelmonitor-cachepage.eclerx.com/savepage/tk_15444262331375666_sr_2399.html","info")</f>
        <v/>
      </c>
      <c r="AA198" t="n">
        <v>228051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88</v>
      </c>
      <c r="AO198" t="s"/>
      <c r="AP198" t="n">
        <v>50</v>
      </c>
      <c r="AQ198" t="s">
        <v>89</v>
      </c>
      <c r="AR198" t="s"/>
      <c r="AS198" t="s"/>
      <c r="AT198" t="s">
        <v>90</v>
      </c>
      <c r="AU198" t="s"/>
      <c r="AV198" t="s"/>
      <c r="AW198" t="s"/>
      <c r="AX198" t="s"/>
      <c r="AY198" t="n">
        <v>1626213</v>
      </c>
      <c r="AZ198" t="s">
        <v>396</v>
      </c>
      <c r="BA198" t="s"/>
      <c r="BB198" t="n">
        <v>4</v>
      </c>
      <c r="BC198" t="n">
        <v>13.280307</v>
      </c>
      <c r="BD198" t="n">
        <v>52.506748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394</v>
      </c>
      <c r="F199" t="n">
        <v>1765647</v>
      </c>
      <c r="G199" t="s">
        <v>74</v>
      </c>
      <c r="H199" t="s">
        <v>75</v>
      </c>
      <c r="I199" t="s"/>
      <c r="J199" t="s">
        <v>74</v>
      </c>
      <c r="K199" t="n">
        <v>72</v>
      </c>
      <c r="L199" t="s">
        <v>76</v>
      </c>
      <c r="M199" t="s"/>
      <c r="N199" t="s">
        <v>397</v>
      </c>
      <c r="O199" t="s">
        <v>78</v>
      </c>
      <c r="P199" t="s">
        <v>395</v>
      </c>
      <c r="Q199" t="s"/>
      <c r="R199" t="s">
        <v>114</v>
      </c>
      <c r="S199" t="s">
        <v>127</v>
      </c>
      <c r="T199" t="s">
        <v>81</v>
      </c>
      <c r="U199" t="s">
        <v>82</v>
      </c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HYPERLINK("https://hotelmonitor-cachepage.eclerx.com/savepage/tk_15444262331375666_sr_2399.html","info")</f>
        <v/>
      </c>
      <c r="AA199" t="n">
        <v>228051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88</v>
      </c>
      <c r="AO199" t="s"/>
      <c r="AP199" t="n">
        <v>50</v>
      </c>
      <c r="AQ199" t="s">
        <v>89</v>
      </c>
      <c r="AR199" t="s"/>
      <c r="AS199" t="s"/>
      <c r="AT199" t="s">
        <v>90</v>
      </c>
      <c r="AU199" t="s"/>
      <c r="AV199" t="s"/>
      <c r="AW199" t="s"/>
      <c r="AX199" t="s"/>
      <c r="AY199" t="n">
        <v>1626213</v>
      </c>
      <c r="AZ199" t="s">
        <v>396</v>
      </c>
      <c r="BA199" t="s"/>
      <c r="BB199" t="n">
        <v>4</v>
      </c>
      <c r="BC199" t="n">
        <v>13.280307</v>
      </c>
      <c r="BD199" t="n">
        <v>52.506748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394</v>
      </c>
      <c r="F200" t="n">
        <v>1765647</v>
      </c>
      <c r="G200" t="s">
        <v>74</v>
      </c>
      <c r="H200" t="s">
        <v>75</v>
      </c>
      <c r="I200" t="s"/>
      <c r="J200" t="s">
        <v>74</v>
      </c>
      <c r="K200" t="n">
        <v>72</v>
      </c>
      <c r="L200" t="s">
        <v>76</v>
      </c>
      <c r="M200" t="s"/>
      <c r="N200" t="s">
        <v>398</v>
      </c>
      <c r="O200" t="s">
        <v>78</v>
      </c>
      <c r="P200" t="s">
        <v>395</v>
      </c>
      <c r="Q200" t="s"/>
      <c r="R200" t="s">
        <v>114</v>
      </c>
      <c r="S200" t="s">
        <v>127</v>
      </c>
      <c r="T200" t="s">
        <v>81</v>
      </c>
      <c r="U200" t="s">
        <v>82</v>
      </c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HYPERLINK("https://hotelmonitor-cachepage.eclerx.com/savepage/tk_15444262331375666_sr_2399.html","info")</f>
        <v/>
      </c>
      <c r="AA200" t="n">
        <v>228051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88</v>
      </c>
      <c r="AO200" t="s"/>
      <c r="AP200" t="n">
        <v>50</v>
      </c>
      <c r="AQ200" t="s">
        <v>89</v>
      </c>
      <c r="AR200" t="s"/>
      <c r="AS200" t="s"/>
      <c r="AT200" t="s">
        <v>90</v>
      </c>
      <c r="AU200" t="s"/>
      <c r="AV200" t="s"/>
      <c r="AW200" t="s"/>
      <c r="AX200" t="s"/>
      <c r="AY200" t="n">
        <v>1626213</v>
      </c>
      <c r="AZ200" t="s">
        <v>396</v>
      </c>
      <c r="BA200" t="s"/>
      <c r="BB200" t="n">
        <v>4</v>
      </c>
      <c r="BC200" t="n">
        <v>13.280307</v>
      </c>
      <c r="BD200" t="n">
        <v>52.506748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394</v>
      </c>
      <c r="F201" t="n">
        <v>1765647</v>
      </c>
      <c r="G201" t="s">
        <v>74</v>
      </c>
      <c r="H201" t="s">
        <v>75</v>
      </c>
      <c r="I201" t="s"/>
      <c r="J201" t="s">
        <v>74</v>
      </c>
      <c r="K201" t="n">
        <v>72</v>
      </c>
      <c r="L201" t="s">
        <v>76</v>
      </c>
      <c r="M201" t="s"/>
      <c r="N201" t="s">
        <v>263</v>
      </c>
      <c r="O201" t="s">
        <v>78</v>
      </c>
      <c r="P201" t="s">
        <v>395</v>
      </c>
      <c r="Q201" t="s"/>
      <c r="R201" t="s">
        <v>114</v>
      </c>
      <c r="S201" t="s">
        <v>127</v>
      </c>
      <c r="T201" t="s">
        <v>81</v>
      </c>
      <c r="U201" t="s">
        <v>82</v>
      </c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HYPERLINK("https://hotelmonitor-cachepage.eclerx.com/savepage/tk_15444262331375666_sr_2399.html","info")</f>
        <v/>
      </c>
      <c r="AA201" t="n">
        <v>228051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88</v>
      </c>
      <c r="AO201" t="s"/>
      <c r="AP201" t="n">
        <v>50</v>
      </c>
      <c r="AQ201" t="s">
        <v>89</v>
      </c>
      <c r="AR201" t="s"/>
      <c r="AS201" t="s"/>
      <c r="AT201" t="s">
        <v>90</v>
      </c>
      <c r="AU201" t="s"/>
      <c r="AV201" t="s"/>
      <c r="AW201" t="s"/>
      <c r="AX201" t="s"/>
      <c r="AY201" t="n">
        <v>1626213</v>
      </c>
      <c r="AZ201" t="s">
        <v>396</v>
      </c>
      <c r="BA201" t="s"/>
      <c r="BB201" t="n">
        <v>4</v>
      </c>
      <c r="BC201" t="n">
        <v>13.280307</v>
      </c>
      <c r="BD201" t="n">
        <v>52.506748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394</v>
      </c>
      <c r="F202" t="n">
        <v>1765647</v>
      </c>
      <c r="G202" t="s">
        <v>74</v>
      </c>
      <c r="H202" t="s">
        <v>75</v>
      </c>
      <c r="I202" t="s"/>
      <c r="J202" t="s">
        <v>74</v>
      </c>
      <c r="K202" t="n">
        <v>72</v>
      </c>
      <c r="L202" t="s">
        <v>76</v>
      </c>
      <c r="M202" t="s"/>
      <c r="N202" t="s">
        <v>397</v>
      </c>
      <c r="O202" t="s">
        <v>78</v>
      </c>
      <c r="P202" t="s">
        <v>395</v>
      </c>
      <c r="Q202" t="s"/>
      <c r="R202" t="s">
        <v>114</v>
      </c>
      <c r="S202" t="s">
        <v>127</v>
      </c>
      <c r="T202" t="s">
        <v>81</v>
      </c>
      <c r="U202" t="s">
        <v>82</v>
      </c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HYPERLINK("https://hotelmonitor-cachepage.eclerx.com/savepage/tk_15444262331375666_sr_2399.html","info")</f>
        <v/>
      </c>
      <c r="AA202" t="n">
        <v>228051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88</v>
      </c>
      <c r="AO202" t="s"/>
      <c r="AP202" t="n">
        <v>50</v>
      </c>
      <c r="AQ202" t="s">
        <v>89</v>
      </c>
      <c r="AR202" t="s"/>
      <c r="AS202" t="s"/>
      <c r="AT202" t="s">
        <v>90</v>
      </c>
      <c r="AU202" t="s"/>
      <c r="AV202" t="s"/>
      <c r="AW202" t="s"/>
      <c r="AX202" t="s"/>
      <c r="AY202" t="n">
        <v>1626213</v>
      </c>
      <c r="AZ202" t="s">
        <v>396</v>
      </c>
      <c r="BA202" t="s"/>
      <c r="BB202" t="n">
        <v>4</v>
      </c>
      <c r="BC202" t="n">
        <v>13.280307</v>
      </c>
      <c r="BD202" t="n">
        <v>52.506748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394</v>
      </c>
      <c r="F203" t="n">
        <v>1765647</v>
      </c>
      <c r="G203" t="s">
        <v>74</v>
      </c>
      <c r="H203" t="s">
        <v>75</v>
      </c>
      <c r="I203" t="s"/>
      <c r="J203" t="s">
        <v>74</v>
      </c>
      <c r="K203" t="n">
        <v>72</v>
      </c>
      <c r="L203" t="s">
        <v>76</v>
      </c>
      <c r="M203" t="s"/>
      <c r="N203" t="s">
        <v>398</v>
      </c>
      <c r="O203" t="s">
        <v>78</v>
      </c>
      <c r="P203" t="s">
        <v>395</v>
      </c>
      <c r="Q203" t="s"/>
      <c r="R203" t="s">
        <v>114</v>
      </c>
      <c r="S203" t="s">
        <v>127</v>
      </c>
      <c r="T203" t="s">
        <v>81</v>
      </c>
      <c r="U203" t="s">
        <v>82</v>
      </c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HYPERLINK("https://hotelmonitor-cachepage.eclerx.com/savepage/tk_15444262331375666_sr_2399.html","info")</f>
        <v/>
      </c>
      <c r="AA203" t="n">
        <v>228051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88</v>
      </c>
      <c r="AO203" t="s"/>
      <c r="AP203" t="n">
        <v>50</v>
      </c>
      <c r="AQ203" t="s">
        <v>89</v>
      </c>
      <c r="AR203" t="s"/>
      <c r="AS203" t="s"/>
      <c r="AT203" t="s">
        <v>90</v>
      </c>
      <c r="AU203" t="s"/>
      <c r="AV203" t="s"/>
      <c r="AW203" t="s"/>
      <c r="AX203" t="s"/>
      <c r="AY203" t="n">
        <v>1626213</v>
      </c>
      <c r="AZ203" t="s">
        <v>396</v>
      </c>
      <c r="BA203" t="s"/>
      <c r="BB203" t="n">
        <v>4</v>
      </c>
      <c r="BC203" t="n">
        <v>13.280307</v>
      </c>
      <c r="BD203" t="n">
        <v>52.506748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394</v>
      </c>
      <c r="F204" t="n">
        <v>1765647</v>
      </c>
      <c r="G204" t="s">
        <v>74</v>
      </c>
      <c r="H204" t="s">
        <v>75</v>
      </c>
      <c r="I204" t="s"/>
      <c r="J204" t="s">
        <v>74</v>
      </c>
      <c r="K204" t="n">
        <v>80</v>
      </c>
      <c r="L204" t="s">
        <v>76</v>
      </c>
      <c r="M204" t="s"/>
      <c r="N204" t="s">
        <v>399</v>
      </c>
      <c r="O204" t="s">
        <v>78</v>
      </c>
      <c r="P204" t="s">
        <v>395</v>
      </c>
      <c r="Q204" t="s"/>
      <c r="R204" t="s">
        <v>114</v>
      </c>
      <c r="S204" t="s">
        <v>254</v>
      </c>
      <c r="T204" t="s">
        <v>81</v>
      </c>
      <c r="U204" t="s">
        <v>82</v>
      </c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HYPERLINK("https://hotelmonitor-cachepage.eclerx.com/savepage/tk_15444262331375666_sr_2399.html","info")</f>
        <v/>
      </c>
      <c r="AA204" t="n">
        <v>228051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88</v>
      </c>
      <c r="AO204" t="s"/>
      <c r="AP204" t="n">
        <v>50</v>
      </c>
      <c r="AQ204" t="s">
        <v>89</v>
      </c>
      <c r="AR204" t="s"/>
      <c r="AS204" t="s"/>
      <c r="AT204" t="s">
        <v>90</v>
      </c>
      <c r="AU204" t="s"/>
      <c r="AV204" t="s"/>
      <c r="AW204" t="s"/>
      <c r="AX204" t="s"/>
      <c r="AY204" t="n">
        <v>1626213</v>
      </c>
      <c r="AZ204" t="s">
        <v>396</v>
      </c>
      <c r="BA204" t="s"/>
      <c r="BB204" t="n">
        <v>4</v>
      </c>
      <c r="BC204" t="n">
        <v>13.280307</v>
      </c>
      <c r="BD204" t="n">
        <v>52.506748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394</v>
      </c>
      <c r="F205" t="n">
        <v>1765647</v>
      </c>
      <c r="G205" t="s">
        <v>74</v>
      </c>
      <c r="H205" t="s">
        <v>75</v>
      </c>
      <c r="I205" t="s"/>
      <c r="J205" t="s">
        <v>74</v>
      </c>
      <c r="K205" t="n">
        <v>80</v>
      </c>
      <c r="L205" t="s">
        <v>76</v>
      </c>
      <c r="M205" t="s"/>
      <c r="N205" t="s">
        <v>400</v>
      </c>
      <c r="O205" t="s">
        <v>78</v>
      </c>
      <c r="P205" t="s">
        <v>395</v>
      </c>
      <c r="Q205" t="s"/>
      <c r="R205" t="s">
        <v>114</v>
      </c>
      <c r="S205" t="s">
        <v>254</v>
      </c>
      <c r="T205" t="s">
        <v>81</v>
      </c>
      <c r="U205" t="s">
        <v>82</v>
      </c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HYPERLINK("https://hotelmonitor-cachepage.eclerx.com/savepage/tk_15444262331375666_sr_2399.html","info")</f>
        <v/>
      </c>
      <c r="AA205" t="n">
        <v>228051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88</v>
      </c>
      <c r="AO205" t="s"/>
      <c r="AP205" t="n">
        <v>50</v>
      </c>
      <c r="AQ205" t="s">
        <v>89</v>
      </c>
      <c r="AR205" t="s"/>
      <c r="AS205" t="s"/>
      <c r="AT205" t="s">
        <v>90</v>
      </c>
      <c r="AU205" t="s"/>
      <c r="AV205" t="s"/>
      <c r="AW205" t="s"/>
      <c r="AX205" t="s"/>
      <c r="AY205" t="n">
        <v>1626213</v>
      </c>
      <c r="AZ205" t="s">
        <v>396</v>
      </c>
      <c r="BA205" t="s"/>
      <c r="BB205" t="n">
        <v>4</v>
      </c>
      <c r="BC205" t="n">
        <v>13.280307</v>
      </c>
      <c r="BD205" t="n">
        <v>52.506748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394</v>
      </c>
      <c r="F206" t="n">
        <v>1765647</v>
      </c>
      <c r="G206" t="s">
        <v>74</v>
      </c>
      <c r="H206" t="s">
        <v>75</v>
      </c>
      <c r="I206" t="s"/>
      <c r="J206" t="s">
        <v>74</v>
      </c>
      <c r="K206" t="n">
        <v>90</v>
      </c>
      <c r="L206" t="s">
        <v>76</v>
      </c>
      <c r="M206" t="s"/>
      <c r="N206" t="s">
        <v>263</v>
      </c>
      <c r="O206" t="s">
        <v>78</v>
      </c>
      <c r="P206" t="s">
        <v>395</v>
      </c>
      <c r="Q206" t="s"/>
      <c r="R206" t="s">
        <v>114</v>
      </c>
      <c r="S206" t="s">
        <v>401</v>
      </c>
      <c r="T206" t="s">
        <v>81</v>
      </c>
      <c r="U206" t="s">
        <v>82</v>
      </c>
      <c r="V206" t="s">
        <v>83</v>
      </c>
      <c r="W206" t="s">
        <v>108</v>
      </c>
      <c r="X206" t="s"/>
      <c r="Y206" t="s">
        <v>85</v>
      </c>
      <c r="Z206">
        <f>HYPERLINK("https://hotelmonitor-cachepage.eclerx.com/savepage/tk_15444262331375666_sr_2399.html","info")</f>
        <v/>
      </c>
      <c r="AA206" t="n">
        <v>228051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88</v>
      </c>
      <c r="AO206" t="s"/>
      <c r="AP206" t="n">
        <v>50</v>
      </c>
      <c r="AQ206" t="s">
        <v>89</v>
      </c>
      <c r="AR206" t="s"/>
      <c r="AS206" t="s"/>
      <c r="AT206" t="s">
        <v>90</v>
      </c>
      <c r="AU206" t="s"/>
      <c r="AV206" t="s"/>
      <c r="AW206" t="s"/>
      <c r="AX206" t="s"/>
      <c r="AY206" t="n">
        <v>1626213</v>
      </c>
      <c r="AZ206" t="s">
        <v>396</v>
      </c>
      <c r="BA206" t="s"/>
      <c r="BB206" t="n">
        <v>4</v>
      </c>
      <c r="BC206" t="n">
        <v>13.280307</v>
      </c>
      <c r="BD206" t="n">
        <v>52.506748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394</v>
      </c>
      <c r="F207" t="n">
        <v>1765647</v>
      </c>
      <c r="G207" t="s">
        <v>74</v>
      </c>
      <c r="H207" t="s">
        <v>75</v>
      </c>
      <c r="I207" t="s"/>
      <c r="J207" t="s">
        <v>74</v>
      </c>
      <c r="K207" t="n">
        <v>90</v>
      </c>
      <c r="L207" t="s">
        <v>76</v>
      </c>
      <c r="M207" t="s"/>
      <c r="N207" t="s">
        <v>397</v>
      </c>
      <c r="O207" t="s">
        <v>78</v>
      </c>
      <c r="P207" t="s">
        <v>395</v>
      </c>
      <c r="Q207" t="s"/>
      <c r="R207" t="s">
        <v>114</v>
      </c>
      <c r="S207" t="s">
        <v>401</v>
      </c>
      <c r="T207" t="s">
        <v>81</v>
      </c>
      <c r="U207" t="s">
        <v>82</v>
      </c>
      <c r="V207" t="s">
        <v>83</v>
      </c>
      <c r="W207" t="s">
        <v>108</v>
      </c>
      <c r="X207" t="s"/>
      <c r="Y207" t="s">
        <v>85</v>
      </c>
      <c r="Z207">
        <f>HYPERLINK("https://hotelmonitor-cachepage.eclerx.com/savepage/tk_15444262331375666_sr_2399.html","info")</f>
        <v/>
      </c>
      <c r="AA207" t="n">
        <v>228051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88</v>
      </c>
      <c r="AO207" t="s"/>
      <c r="AP207" t="n">
        <v>50</v>
      </c>
      <c r="AQ207" t="s">
        <v>89</v>
      </c>
      <c r="AR207" t="s"/>
      <c r="AS207" t="s"/>
      <c r="AT207" t="s">
        <v>90</v>
      </c>
      <c r="AU207" t="s"/>
      <c r="AV207" t="s"/>
      <c r="AW207" t="s"/>
      <c r="AX207" t="s"/>
      <c r="AY207" t="n">
        <v>1626213</v>
      </c>
      <c r="AZ207" t="s">
        <v>396</v>
      </c>
      <c r="BA207" t="s"/>
      <c r="BB207" t="n">
        <v>4</v>
      </c>
      <c r="BC207" t="n">
        <v>13.280307</v>
      </c>
      <c r="BD207" t="n">
        <v>52.506748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394</v>
      </c>
      <c r="F208" t="n">
        <v>1765647</v>
      </c>
      <c r="G208" t="s">
        <v>74</v>
      </c>
      <c r="H208" t="s">
        <v>75</v>
      </c>
      <c r="I208" t="s"/>
      <c r="J208" t="s">
        <v>74</v>
      </c>
      <c r="K208" t="n">
        <v>90</v>
      </c>
      <c r="L208" t="s">
        <v>76</v>
      </c>
      <c r="M208" t="s"/>
      <c r="N208" t="s">
        <v>398</v>
      </c>
      <c r="O208" t="s">
        <v>78</v>
      </c>
      <c r="P208" t="s">
        <v>395</v>
      </c>
      <c r="Q208" t="s"/>
      <c r="R208" t="s">
        <v>114</v>
      </c>
      <c r="S208" t="s">
        <v>401</v>
      </c>
      <c r="T208" t="s">
        <v>81</v>
      </c>
      <c r="U208" t="s">
        <v>82</v>
      </c>
      <c r="V208" t="s">
        <v>83</v>
      </c>
      <c r="W208" t="s">
        <v>108</v>
      </c>
      <c r="X208" t="s"/>
      <c r="Y208" t="s">
        <v>85</v>
      </c>
      <c r="Z208">
        <f>HYPERLINK("https://hotelmonitor-cachepage.eclerx.com/savepage/tk_15444262331375666_sr_2399.html","info")</f>
        <v/>
      </c>
      <c r="AA208" t="n">
        <v>228051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88</v>
      </c>
      <c r="AO208" t="s"/>
      <c r="AP208" t="n">
        <v>50</v>
      </c>
      <c r="AQ208" t="s">
        <v>89</v>
      </c>
      <c r="AR208" t="s"/>
      <c r="AS208" t="s"/>
      <c r="AT208" t="s">
        <v>90</v>
      </c>
      <c r="AU208" t="s"/>
      <c r="AV208" t="s"/>
      <c r="AW208" t="s"/>
      <c r="AX208" t="s"/>
      <c r="AY208" t="n">
        <v>1626213</v>
      </c>
      <c r="AZ208" t="s">
        <v>396</v>
      </c>
      <c r="BA208" t="s"/>
      <c r="BB208" t="n">
        <v>4</v>
      </c>
      <c r="BC208" t="n">
        <v>13.280307</v>
      </c>
      <c r="BD208" t="n">
        <v>52.506748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394</v>
      </c>
      <c r="F209" t="n">
        <v>1765647</v>
      </c>
      <c r="G209" t="s">
        <v>74</v>
      </c>
      <c r="H209" t="s">
        <v>75</v>
      </c>
      <c r="I209" t="s"/>
      <c r="J209" t="s">
        <v>74</v>
      </c>
      <c r="K209" t="n">
        <v>90</v>
      </c>
      <c r="L209" t="s">
        <v>76</v>
      </c>
      <c r="M209" t="s"/>
      <c r="N209" t="s">
        <v>263</v>
      </c>
      <c r="O209" t="s">
        <v>78</v>
      </c>
      <c r="P209" t="s">
        <v>395</v>
      </c>
      <c r="Q209" t="s"/>
      <c r="R209" t="s">
        <v>114</v>
      </c>
      <c r="S209" t="s">
        <v>401</v>
      </c>
      <c r="T209" t="s">
        <v>81</v>
      </c>
      <c r="U209" t="s">
        <v>82</v>
      </c>
      <c r="V209" t="s">
        <v>83</v>
      </c>
      <c r="W209" t="s">
        <v>108</v>
      </c>
      <c r="X209" t="s"/>
      <c r="Y209" t="s">
        <v>85</v>
      </c>
      <c r="Z209">
        <f>HYPERLINK("https://hotelmonitor-cachepage.eclerx.com/savepage/tk_15444262331375666_sr_2399.html","info")</f>
        <v/>
      </c>
      <c r="AA209" t="n">
        <v>228051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88</v>
      </c>
      <c r="AO209" t="s"/>
      <c r="AP209" t="n">
        <v>50</v>
      </c>
      <c r="AQ209" t="s">
        <v>89</v>
      </c>
      <c r="AR209" t="s"/>
      <c r="AS209" t="s"/>
      <c r="AT209" t="s">
        <v>90</v>
      </c>
      <c r="AU209" t="s"/>
      <c r="AV209" t="s"/>
      <c r="AW209" t="s"/>
      <c r="AX209" t="s"/>
      <c r="AY209" t="n">
        <v>1626213</v>
      </c>
      <c r="AZ209" t="s">
        <v>396</v>
      </c>
      <c r="BA209" t="s"/>
      <c r="BB209" t="n">
        <v>4</v>
      </c>
      <c r="BC209" t="n">
        <v>13.280307</v>
      </c>
      <c r="BD209" t="n">
        <v>52.506748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394</v>
      </c>
      <c r="F210" t="n">
        <v>1765647</v>
      </c>
      <c r="G210" t="s">
        <v>74</v>
      </c>
      <c r="H210" t="s">
        <v>75</v>
      </c>
      <c r="I210" t="s"/>
      <c r="J210" t="s">
        <v>74</v>
      </c>
      <c r="K210" t="n">
        <v>90</v>
      </c>
      <c r="L210" t="s">
        <v>76</v>
      </c>
      <c r="M210" t="s"/>
      <c r="N210" t="s">
        <v>397</v>
      </c>
      <c r="O210" t="s">
        <v>78</v>
      </c>
      <c r="P210" t="s">
        <v>395</v>
      </c>
      <c r="Q210" t="s"/>
      <c r="R210" t="s">
        <v>114</v>
      </c>
      <c r="S210" t="s">
        <v>401</v>
      </c>
      <c r="T210" t="s">
        <v>81</v>
      </c>
      <c r="U210" t="s">
        <v>82</v>
      </c>
      <c r="V210" t="s">
        <v>83</v>
      </c>
      <c r="W210" t="s">
        <v>108</v>
      </c>
      <c r="X210" t="s"/>
      <c r="Y210" t="s">
        <v>85</v>
      </c>
      <c r="Z210">
        <f>HYPERLINK("https://hotelmonitor-cachepage.eclerx.com/savepage/tk_15444262331375666_sr_2399.html","info")</f>
        <v/>
      </c>
      <c r="AA210" t="n">
        <v>228051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88</v>
      </c>
      <c r="AO210" t="s"/>
      <c r="AP210" t="n">
        <v>50</v>
      </c>
      <c r="AQ210" t="s">
        <v>89</v>
      </c>
      <c r="AR210" t="s"/>
      <c r="AS210" t="s"/>
      <c r="AT210" t="s">
        <v>90</v>
      </c>
      <c r="AU210" t="s"/>
      <c r="AV210" t="s"/>
      <c r="AW210" t="s"/>
      <c r="AX210" t="s"/>
      <c r="AY210" t="n">
        <v>1626213</v>
      </c>
      <c r="AZ210" t="s">
        <v>396</v>
      </c>
      <c r="BA210" t="s"/>
      <c r="BB210" t="n">
        <v>4</v>
      </c>
      <c r="BC210" t="n">
        <v>13.280307</v>
      </c>
      <c r="BD210" t="n">
        <v>52.506748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394</v>
      </c>
      <c r="F211" t="n">
        <v>1765647</v>
      </c>
      <c r="G211" t="s">
        <v>74</v>
      </c>
      <c r="H211" t="s">
        <v>75</v>
      </c>
      <c r="I211" t="s"/>
      <c r="J211" t="s">
        <v>74</v>
      </c>
      <c r="K211" t="n">
        <v>90</v>
      </c>
      <c r="L211" t="s">
        <v>76</v>
      </c>
      <c r="M211" t="s"/>
      <c r="N211" t="s">
        <v>398</v>
      </c>
      <c r="O211" t="s">
        <v>78</v>
      </c>
      <c r="P211" t="s">
        <v>395</v>
      </c>
      <c r="Q211" t="s"/>
      <c r="R211" t="s">
        <v>114</v>
      </c>
      <c r="S211" t="s">
        <v>401</v>
      </c>
      <c r="T211" t="s">
        <v>81</v>
      </c>
      <c r="U211" t="s">
        <v>82</v>
      </c>
      <c r="V211" t="s">
        <v>83</v>
      </c>
      <c r="W211" t="s">
        <v>108</v>
      </c>
      <c r="X211" t="s"/>
      <c r="Y211" t="s">
        <v>85</v>
      </c>
      <c r="Z211">
        <f>HYPERLINK("https://hotelmonitor-cachepage.eclerx.com/savepage/tk_15444262331375666_sr_2399.html","info")</f>
        <v/>
      </c>
      <c r="AA211" t="n">
        <v>228051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88</v>
      </c>
      <c r="AO211" t="s"/>
      <c r="AP211" t="n">
        <v>50</v>
      </c>
      <c r="AQ211" t="s">
        <v>89</v>
      </c>
      <c r="AR211" t="s"/>
      <c r="AS211" t="s"/>
      <c r="AT211" t="s">
        <v>90</v>
      </c>
      <c r="AU211" t="s"/>
      <c r="AV211" t="s"/>
      <c r="AW211" t="s"/>
      <c r="AX211" t="s"/>
      <c r="AY211" t="n">
        <v>1626213</v>
      </c>
      <c r="AZ211" t="s">
        <v>396</v>
      </c>
      <c r="BA211" t="s"/>
      <c r="BB211" t="n">
        <v>4</v>
      </c>
      <c r="BC211" t="n">
        <v>13.280307</v>
      </c>
      <c r="BD211" t="n">
        <v>52.506748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394</v>
      </c>
      <c r="F212" t="n">
        <v>1765647</v>
      </c>
      <c r="G212" t="s">
        <v>74</v>
      </c>
      <c r="H212" t="s">
        <v>75</v>
      </c>
      <c r="I212" t="s"/>
      <c r="J212" t="s">
        <v>74</v>
      </c>
      <c r="K212" t="n">
        <v>102</v>
      </c>
      <c r="L212" t="s">
        <v>76</v>
      </c>
      <c r="M212" t="s"/>
      <c r="N212" t="s">
        <v>262</v>
      </c>
      <c r="O212" t="s">
        <v>78</v>
      </c>
      <c r="P212" t="s">
        <v>395</v>
      </c>
      <c r="Q212" t="s"/>
      <c r="R212" t="s">
        <v>114</v>
      </c>
      <c r="S212" t="s">
        <v>402</v>
      </c>
      <c r="T212" t="s">
        <v>81</v>
      </c>
      <c r="U212" t="s">
        <v>82</v>
      </c>
      <c r="V212" t="s">
        <v>83</v>
      </c>
      <c r="W212" t="s">
        <v>108</v>
      </c>
      <c r="X212" t="s"/>
      <c r="Y212" t="s">
        <v>85</v>
      </c>
      <c r="Z212">
        <f>HYPERLINK("https://hotelmonitor-cachepage.eclerx.com/savepage/tk_15444262331375666_sr_2399.html","info")</f>
        <v/>
      </c>
      <c r="AA212" t="n">
        <v>228051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88</v>
      </c>
      <c r="AO212" t="s"/>
      <c r="AP212" t="n">
        <v>50</v>
      </c>
      <c r="AQ212" t="s">
        <v>89</v>
      </c>
      <c r="AR212" t="s"/>
      <c r="AS212" t="s"/>
      <c r="AT212" t="s">
        <v>90</v>
      </c>
      <c r="AU212" t="s"/>
      <c r="AV212" t="s"/>
      <c r="AW212" t="s"/>
      <c r="AX212" t="s"/>
      <c r="AY212" t="n">
        <v>1626213</v>
      </c>
      <c r="AZ212" t="s">
        <v>396</v>
      </c>
      <c r="BA212" t="s"/>
      <c r="BB212" t="n">
        <v>4</v>
      </c>
      <c r="BC212" t="n">
        <v>13.280307</v>
      </c>
      <c r="BD212" t="n">
        <v>52.506748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394</v>
      </c>
      <c r="F213" t="n">
        <v>1765647</v>
      </c>
      <c r="G213" t="s">
        <v>74</v>
      </c>
      <c r="H213" t="s">
        <v>75</v>
      </c>
      <c r="I213" t="s"/>
      <c r="J213" t="s">
        <v>74</v>
      </c>
      <c r="K213" t="n">
        <v>102</v>
      </c>
      <c r="L213" t="s">
        <v>76</v>
      </c>
      <c r="M213" t="s"/>
      <c r="N213" t="s">
        <v>399</v>
      </c>
      <c r="O213" t="s">
        <v>78</v>
      </c>
      <c r="P213" t="s">
        <v>395</v>
      </c>
      <c r="Q213" t="s"/>
      <c r="R213" t="s">
        <v>114</v>
      </c>
      <c r="S213" t="s">
        <v>402</v>
      </c>
      <c r="T213" t="s">
        <v>81</v>
      </c>
      <c r="U213" t="s">
        <v>82</v>
      </c>
      <c r="V213" t="s">
        <v>83</v>
      </c>
      <c r="W213" t="s">
        <v>108</v>
      </c>
      <c r="X213" t="s"/>
      <c r="Y213" t="s">
        <v>85</v>
      </c>
      <c r="Z213">
        <f>HYPERLINK("https://hotelmonitor-cachepage.eclerx.com/savepage/tk_15444262331375666_sr_2399.html","info")</f>
        <v/>
      </c>
      <c r="AA213" t="n">
        <v>228051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88</v>
      </c>
      <c r="AO213" t="s"/>
      <c r="AP213" t="n">
        <v>50</v>
      </c>
      <c r="AQ213" t="s">
        <v>89</v>
      </c>
      <c r="AR213" t="s"/>
      <c r="AS213" t="s"/>
      <c r="AT213" t="s">
        <v>90</v>
      </c>
      <c r="AU213" t="s"/>
      <c r="AV213" t="s"/>
      <c r="AW213" t="s"/>
      <c r="AX213" t="s"/>
      <c r="AY213" t="n">
        <v>1626213</v>
      </c>
      <c r="AZ213" t="s">
        <v>396</v>
      </c>
      <c r="BA213" t="s"/>
      <c r="BB213" t="n">
        <v>4</v>
      </c>
      <c r="BC213" t="n">
        <v>13.280307</v>
      </c>
      <c r="BD213" t="n">
        <v>52.506748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403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59</v>
      </c>
      <c r="L214" t="s">
        <v>76</v>
      </c>
      <c r="M214" t="s"/>
      <c r="N214" t="s">
        <v>404</v>
      </c>
      <c r="O214" t="s">
        <v>78</v>
      </c>
      <c r="P214" t="s">
        <v>403</v>
      </c>
      <c r="Q214" t="s"/>
      <c r="R214" t="s">
        <v>119</v>
      </c>
      <c r="S214" t="s">
        <v>184</v>
      </c>
      <c r="T214" t="s">
        <v>81</v>
      </c>
      <c r="U214" t="s">
        <v>82</v>
      </c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HYPERLINK("https://hotelmonitor-cachepage.eclerx.com/savepage/tk_15444264038371189_sr_2399.html","info")</f>
        <v/>
      </c>
      <c r="AA214" t="n">
        <v>-2071599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88</v>
      </c>
      <c r="AO214" t="s"/>
      <c r="AP214" t="n">
        <v>103</v>
      </c>
      <c r="AQ214" t="s">
        <v>89</v>
      </c>
      <c r="AR214" t="s"/>
      <c r="AS214" t="s"/>
      <c r="AT214" t="s">
        <v>90</v>
      </c>
      <c r="AU214" t="s"/>
      <c r="AV214" t="s"/>
      <c r="AW214" t="s"/>
      <c r="AX214" t="s"/>
      <c r="AY214" t="n">
        <v>2071599</v>
      </c>
      <c r="AZ214" t="s">
        <v>405</v>
      </c>
      <c r="BA214" t="s"/>
      <c r="BB214" t="n">
        <v>41417</v>
      </c>
      <c r="BC214" t="n">
        <v>13.444444</v>
      </c>
      <c r="BD214" t="n">
        <v>52.461141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403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65</v>
      </c>
      <c r="L215" t="s">
        <v>76</v>
      </c>
      <c r="M215" t="s"/>
      <c r="N215" t="s">
        <v>406</v>
      </c>
      <c r="O215" t="s">
        <v>78</v>
      </c>
      <c r="P215" t="s">
        <v>403</v>
      </c>
      <c r="Q215" t="s"/>
      <c r="R215" t="s">
        <v>119</v>
      </c>
      <c r="S215" t="s">
        <v>311</v>
      </c>
      <c r="T215" t="s">
        <v>81</v>
      </c>
      <c r="U215" t="s">
        <v>82</v>
      </c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HYPERLINK("https://hotelmonitor-cachepage.eclerx.com/savepage/tk_15444264038371189_sr_2399.html","info")</f>
        <v/>
      </c>
      <c r="AA215" t="n">
        <v>-2071599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88</v>
      </c>
      <c r="AO215" t="s"/>
      <c r="AP215" t="n">
        <v>103</v>
      </c>
      <c r="AQ215" t="s">
        <v>89</v>
      </c>
      <c r="AR215" t="s"/>
      <c r="AS215" t="s"/>
      <c r="AT215" t="s">
        <v>90</v>
      </c>
      <c r="AU215" t="s"/>
      <c r="AV215" t="s"/>
      <c r="AW215" t="s"/>
      <c r="AX215" t="s"/>
      <c r="AY215" t="n">
        <v>2071599</v>
      </c>
      <c r="AZ215" t="s">
        <v>405</v>
      </c>
      <c r="BA215" t="s"/>
      <c r="BB215" t="n">
        <v>41417</v>
      </c>
      <c r="BC215" t="n">
        <v>13.444444</v>
      </c>
      <c r="BD215" t="n">
        <v>52.461141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403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59</v>
      </c>
      <c r="L216" t="s">
        <v>76</v>
      </c>
      <c r="M216" t="s"/>
      <c r="N216" t="s">
        <v>398</v>
      </c>
      <c r="O216" t="s">
        <v>78</v>
      </c>
      <c r="P216" t="s">
        <v>403</v>
      </c>
      <c r="Q216" t="s"/>
      <c r="R216" t="s">
        <v>119</v>
      </c>
      <c r="S216" t="s">
        <v>184</v>
      </c>
      <c r="T216" t="s">
        <v>81</v>
      </c>
      <c r="U216" t="s">
        <v>82</v>
      </c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HYPERLINK("https://hotelmonitor-cachepage.eclerx.com/savepage/tk_15444264038371189_sr_2399.html","info")</f>
        <v/>
      </c>
      <c r="AA216" t="n">
        <v>-2071599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88</v>
      </c>
      <c r="AO216" t="s"/>
      <c r="AP216" t="n">
        <v>103</v>
      </c>
      <c r="AQ216" t="s">
        <v>89</v>
      </c>
      <c r="AR216" t="s"/>
      <c r="AS216" t="s"/>
      <c r="AT216" t="s">
        <v>90</v>
      </c>
      <c r="AU216" t="s"/>
      <c r="AV216" t="s"/>
      <c r="AW216" t="s"/>
      <c r="AX216" t="s"/>
      <c r="AY216" t="n">
        <v>2071599</v>
      </c>
      <c r="AZ216" t="s">
        <v>405</v>
      </c>
      <c r="BA216" t="s"/>
      <c r="BB216" t="n">
        <v>41417</v>
      </c>
      <c r="BC216" t="n">
        <v>13.444444</v>
      </c>
      <c r="BD216" t="n">
        <v>52.461141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403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65</v>
      </c>
      <c r="L217" t="s">
        <v>76</v>
      </c>
      <c r="M217" t="s"/>
      <c r="N217" t="s">
        <v>400</v>
      </c>
      <c r="O217" t="s">
        <v>78</v>
      </c>
      <c r="P217" t="s">
        <v>403</v>
      </c>
      <c r="Q217" t="s"/>
      <c r="R217" t="s">
        <v>119</v>
      </c>
      <c r="S217" t="s">
        <v>311</v>
      </c>
      <c r="T217" t="s">
        <v>81</v>
      </c>
      <c r="U217" t="s">
        <v>82</v>
      </c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HYPERLINK("https://hotelmonitor-cachepage.eclerx.com/savepage/tk_15444264038371189_sr_2399.html","info")</f>
        <v/>
      </c>
      <c r="AA217" t="n">
        <v>-2071599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88</v>
      </c>
      <c r="AO217" t="s"/>
      <c r="AP217" t="n">
        <v>103</v>
      </c>
      <c r="AQ217" t="s">
        <v>89</v>
      </c>
      <c r="AR217" t="s"/>
      <c r="AS217" t="s"/>
      <c r="AT217" t="s">
        <v>90</v>
      </c>
      <c r="AU217" t="s"/>
      <c r="AV217" t="s"/>
      <c r="AW217" t="s"/>
      <c r="AX217" t="s"/>
      <c r="AY217" t="n">
        <v>2071599</v>
      </c>
      <c r="AZ217" t="s">
        <v>405</v>
      </c>
      <c r="BA217" t="s"/>
      <c r="BB217" t="n">
        <v>41417</v>
      </c>
      <c r="BC217" t="n">
        <v>13.444444</v>
      </c>
      <c r="BD217" t="n">
        <v>52.461141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403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77</v>
      </c>
      <c r="L218" t="s">
        <v>76</v>
      </c>
      <c r="M218" t="s"/>
      <c r="N218" t="s">
        <v>407</v>
      </c>
      <c r="O218" t="s">
        <v>78</v>
      </c>
      <c r="P218" t="s">
        <v>403</v>
      </c>
      <c r="Q218" t="s"/>
      <c r="R218" t="s">
        <v>119</v>
      </c>
      <c r="S218" t="s">
        <v>408</v>
      </c>
      <c r="T218" t="s">
        <v>81</v>
      </c>
      <c r="U218" t="s">
        <v>82</v>
      </c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HYPERLINK("https://hotelmonitor-cachepage.eclerx.com/savepage/tk_15444264038371189_sr_2399.html","info")</f>
        <v/>
      </c>
      <c r="AA218" t="n">
        <v>-2071599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88</v>
      </c>
      <c r="AO218" t="s"/>
      <c r="AP218" t="n">
        <v>103</v>
      </c>
      <c r="AQ218" t="s">
        <v>89</v>
      </c>
      <c r="AR218" t="s"/>
      <c r="AS218" t="s"/>
      <c r="AT218" t="s">
        <v>90</v>
      </c>
      <c r="AU218" t="s"/>
      <c r="AV218" t="s"/>
      <c r="AW218" t="s"/>
      <c r="AX218" t="s"/>
      <c r="AY218" t="n">
        <v>2071599</v>
      </c>
      <c r="AZ218" t="s">
        <v>405</v>
      </c>
      <c r="BA218" t="s"/>
      <c r="BB218" t="n">
        <v>41417</v>
      </c>
      <c r="BC218" t="n">
        <v>13.444444</v>
      </c>
      <c r="BD218" t="n">
        <v>52.461141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403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81</v>
      </c>
      <c r="L219" t="s">
        <v>76</v>
      </c>
      <c r="M219" t="s"/>
      <c r="N219" t="s">
        <v>409</v>
      </c>
      <c r="O219" t="s">
        <v>78</v>
      </c>
      <c r="P219" t="s">
        <v>403</v>
      </c>
      <c r="Q219" t="s"/>
      <c r="R219" t="s">
        <v>119</v>
      </c>
      <c r="S219" t="s">
        <v>410</v>
      </c>
      <c r="T219" t="s">
        <v>81</v>
      </c>
      <c r="U219" t="s">
        <v>82</v>
      </c>
      <c r="V219" t="s">
        <v>83</v>
      </c>
      <c r="W219" t="s">
        <v>108</v>
      </c>
      <c r="X219" t="s"/>
      <c r="Y219" t="s">
        <v>85</v>
      </c>
      <c r="Z219">
        <f>HYPERLINK("https://hotelmonitor-cachepage.eclerx.com/savepage/tk_15444264038371189_sr_2399.html","info")</f>
        <v/>
      </c>
      <c r="AA219" t="n">
        <v>-2071599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88</v>
      </c>
      <c r="AO219" t="s"/>
      <c r="AP219" t="n">
        <v>103</v>
      </c>
      <c r="AQ219" t="s">
        <v>89</v>
      </c>
      <c r="AR219" t="s"/>
      <c r="AS219" t="s"/>
      <c r="AT219" t="s">
        <v>90</v>
      </c>
      <c r="AU219" t="s"/>
      <c r="AV219" t="s"/>
      <c r="AW219" t="s"/>
      <c r="AX219" t="s"/>
      <c r="AY219" t="n">
        <v>2071599</v>
      </c>
      <c r="AZ219" t="s">
        <v>405</v>
      </c>
      <c r="BA219" t="s"/>
      <c r="BB219" t="n">
        <v>41417</v>
      </c>
      <c r="BC219" t="n">
        <v>13.444444</v>
      </c>
      <c r="BD219" t="n">
        <v>52.461141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403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81</v>
      </c>
      <c r="L220" t="s">
        <v>76</v>
      </c>
      <c r="M220" t="s"/>
      <c r="N220" t="s">
        <v>398</v>
      </c>
      <c r="O220" t="s">
        <v>78</v>
      </c>
      <c r="P220" t="s">
        <v>403</v>
      </c>
      <c r="Q220" t="s"/>
      <c r="R220" t="s">
        <v>119</v>
      </c>
      <c r="S220" t="s">
        <v>410</v>
      </c>
      <c r="T220" t="s">
        <v>81</v>
      </c>
      <c r="U220" t="s">
        <v>82</v>
      </c>
      <c r="V220" t="s">
        <v>83</v>
      </c>
      <c r="W220" t="s">
        <v>108</v>
      </c>
      <c r="X220" t="s"/>
      <c r="Y220" t="s">
        <v>85</v>
      </c>
      <c r="Z220">
        <f>HYPERLINK("https://hotelmonitor-cachepage.eclerx.com/savepage/tk_15444264038371189_sr_2399.html","info")</f>
        <v/>
      </c>
      <c r="AA220" t="n">
        <v>-2071599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88</v>
      </c>
      <c r="AO220" t="s"/>
      <c r="AP220" t="n">
        <v>103</v>
      </c>
      <c r="AQ220" t="s">
        <v>89</v>
      </c>
      <c r="AR220" t="s"/>
      <c r="AS220" t="s"/>
      <c r="AT220" t="s">
        <v>90</v>
      </c>
      <c r="AU220" t="s"/>
      <c r="AV220" t="s"/>
      <c r="AW220" t="s"/>
      <c r="AX220" t="s"/>
      <c r="AY220" t="n">
        <v>2071599</v>
      </c>
      <c r="AZ220" t="s">
        <v>405</v>
      </c>
      <c r="BA220" t="s"/>
      <c r="BB220" t="n">
        <v>41417</v>
      </c>
      <c r="BC220" t="n">
        <v>13.444444</v>
      </c>
      <c r="BD220" t="n">
        <v>52.461141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403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85</v>
      </c>
      <c r="L221" t="s">
        <v>76</v>
      </c>
      <c r="M221" t="s"/>
      <c r="N221" t="s">
        <v>411</v>
      </c>
      <c r="O221" t="s">
        <v>78</v>
      </c>
      <c r="P221" t="s">
        <v>403</v>
      </c>
      <c r="Q221" t="s"/>
      <c r="R221" t="s">
        <v>119</v>
      </c>
      <c r="S221" t="s">
        <v>412</v>
      </c>
      <c r="T221" t="s">
        <v>81</v>
      </c>
      <c r="U221" t="s">
        <v>82</v>
      </c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HYPERLINK("https://hotelmonitor-cachepage.eclerx.com/savepage/tk_15444264038371189_sr_2399.html","info")</f>
        <v/>
      </c>
      <c r="AA221" t="n">
        <v>-2071599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88</v>
      </c>
      <c r="AO221" t="s"/>
      <c r="AP221" t="n">
        <v>103</v>
      </c>
      <c r="AQ221" t="s">
        <v>89</v>
      </c>
      <c r="AR221" t="s"/>
      <c r="AS221" t="s"/>
      <c r="AT221" t="s">
        <v>90</v>
      </c>
      <c r="AU221" t="s"/>
      <c r="AV221" t="s"/>
      <c r="AW221" t="s"/>
      <c r="AX221" t="s"/>
      <c r="AY221" t="n">
        <v>2071599</v>
      </c>
      <c r="AZ221" t="s">
        <v>405</v>
      </c>
      <c r="BA221" t="s"/>
      <c r="BB221" t="n">
        <v>41417</v>
      </c>
      <c r="BC221" t="n">
        <v>13.444444</v>
      </c>
      <c r="BD221" t="n">
        <v>52.461141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403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87</v>
      </c>
      <c r="L222" t="s">
        <v>76</v>
      </c>
      <c r="M222" t="s"/>
      <c r="N222" t="s">
        <v>406</v>
      </c>
      <c r="O222" t="s">
        <v>78</v>
      </c>
      <c r="P222" t="s">
        <v>403</v>
      </c>
      <c r="Q222" t="s"/>
      <c r="R222" t="s">
        <v>119</v>
      </c>
      <c r="S222" t="s">
        <v>130</v>
      </c>
      <c r="T222" t="s">
        <v>81</v>
      </c>
      <c r="U222" t="s">
        <v>82</v>
      </c>
      <c r="V222" t="s">
        <v>83</v>
      </c>
      <c r="W222" t="s">
        <v>108</v>
      </c>
      <c r="X222" t="s"/>
      <c r="Y222" t="s">
        <v>85</v>
      </c>
      <c r="Z222">
        <f>HYPERLINK("https://hotelmonitor-cachepage.eclerx.com/savepage/tk_15444264038371189_sr_2399.html","info")</f>
        <v/>
      </c>
      <c r="AA222" t="n">
        <v>-2071599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88</v>
      </c>
      <c r="AO222" t="s"/>
      <c r="AP222" t="n">
        <v>103</v>
      </c>
      <c r="AQ222" t="s">
        <v>89</v>
      </c>
      <c r="AR222" t="s"/>
      <c r="AS222" t="s"/>
      <c r="AT222" t="s">
        <v>90</v>
      </c>
      <c r="AU222" t="s"/>
      <c r="AV222" t="s"/>
      <c r="AW222" t="s"/>
      <c r="AX222" t="s"/>
      <c r="AY222" t="n">
        <v>2071599</v>
      </c>
      <c r="AZ222" t="s">
        <v>405</v>
      </c>
      <c r="BA222" t="s"/>
      <c r="BB222" t="n">
        <v>41417</v>
      </c>
      <c r="BC222" t="n">
        <v>13.444444</v>
      </c>
      <c r="BD222" t="n">
        <v>52.461141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403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87</v>
      </c>
      <c r="L223" t="s">
        <v>76</v>
      </c>
      <c r="M223" t="s"/>
      <c r="N223" t="s">
        <v>400</v>
      </c>
      <c r="O223" t="s">
        <v>78</v>
      </c>
      <c r="P223" t="s">
        <v>403</v>
      </c>
      <c r="Q223" t="s"/>
      <c r="R223" t="s">
        <v>119</v>
      </c>
      <c r="S223" t="s">
        <v>130</v>
      </c>
      <c r="T223" t="s">
        <v>81</v>
      </c>
      <c r="U223" t="s">
        <v>82</v>
      </c>
      <c r="V223" t="s">
        <v>83</v>
      </c>
      <c r="W223" t="s">
        <v>108</v>
      </c>
      <c r="X223" t="s"/>
      <c r="Y223" t="s">
        <v>85</v>
      </c>
      <c r="Z223">
        <f>HYPERLINK("https://hotelmonitor-cachepage.eclerx.com/savepage/tk_15444264038371189_sr_2399.html","info")</f>
        <v/>
      </c>
      <c r="AA223" t="n">
        <v>-2071599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88</v>
      </c>
      <c r="AO223" t="s"/>
      <c r="AP223" t="n">
        <v>103</v>
      </c>
      <c r="AQ223" t="s">
        <v>89</v>
      </c>
      <c r="AR223" t="s"/>
      <c r="AS223" t="s"/>
      <c r="AT223" t="s">
        <v>90</v>
      </c>
      <c r="AU223" t="s"/>
      <c r="AV223" t="s"/>
      <c r="AW223" t="s"/>
      <c r="AX223" t="s"/>
      <c r="AY223" t="n">
        <v>2071599</v>
      </c>
      <c r="AZ223" t="s">
        <v>405</v>
      </c>
      <c r="BA223" t="s"/>
      <c r="BB223" t="n">
        <v>41417</v>
      </c>
      <c r="BC223" t="n">
        <v>13.444444</v>
      </c>
      <c r="BD223" t="n">
        <v>52.461141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403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99</v>
      </c>
      <c r="L224" t="s">
        <v>76</v>
      </c>
      <c r="M224" t="s"/>
      <c r="N224" t="s">
        <v>407</v>
      </c>
      <c r="O224" t="s">
        <v>78</v>
      </c>
      <c r="P224" t="s">
        <v>403</v>
      </c>
      <c r="Q224" t="s"/>
      <c r="R224" t="s">
        <v>119</v>
      </c>
      <c r="S224" t="s">
        <v>103</v>
      </c>
      <c r="T224" t="s">
        <v>81</v>
      </c>
      <c r="U224" t="s">
        <v>82</v>
      </c>
      <c r="V224" t="s">
        <v>83</v>
      </c>
      <c r="W224" t="s">
        <v>108</v>
      </c>
      <c r="X224" t="s"/>
      <c r="Y224" t="s">
        <v>85</v>
      </c>
      <c r="Z224">
        <f>HYPERLINK("https://hotelmonitor-cachepage.eclerx.com/savepage/tk_15444264038371189_sr_2399.html","info")</f>
        <v/>
      </c>
      <c r="AA224" t="n">
        <v>-2071599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88</v>
      </c>
      <c r="AO224" t="s"/>
      <c r="AP224" t="n">
        <v>103</v>
      </c>
      <c r="AQ224" t="s">
        <v>89</v>
      </c>
      <c r="AR224" t="s"/>
      <c r="AS224" t="s"/>
      <c r="AT224" t="s">
        <v>90</v>
      </c>
      <c r="AU224" t="s"/>
      <c r="AV224" t="s"/>
      <c r="AW224" t="s"/>
      <c r="AX224" t="s"/>
      <c r="AY224" t="n">
        <v>2071599</v>
      </c>
      <c r="AZ224" t="s">
        <v>405</v>
      </c>
      <c r="BA224" t="s"/>
      <c r="BB224" t="n">
        <v>41417</v>
      </c>
      <c r="BC224" t="n">
        <v>13.444444</v>
      </c>
      <c r="BD224" t="n">
        <v>52.461141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403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107</v>
      </c>
      <c r="L225" t="s">
        <v>76</v>
      </c>
      <c r="M225" t="s"/>
      <c r="N225" t="s">
        <v>411</v>
      </c>
      <c r="O225" t="s">
        <v>78</v>
      </c>
      <c r="P225" t="s">
        <v>403</v>
      </c>
      <c r="Q225" t="s"/>
      <c r="R225" t="s">
        <v>119</v>
      </c>
      <c r="S225" t="s">
        <v>122</v>
      </c>
      <c r="T225" t="s">
        <v>81</v>
      </c>
      <c r="U225" t="s">
        <v>82</v>
      </c>
      <c r="V225" t="s">
        <v>83</v>
      </c>
      <c r="W225" t="s">
        <v>108</v>
      </c>
      <c r="X225" t="s"/>
      <c r="Y225" t="s">
        <v>85</v>
      </c>
      <c r="Z225">
        <f>HYPERLINK("https://hotelmonitor-cachepage.eclerx.com/savepage/tk_15444264038371189_sr_2399.html","info")</f>
        <v/>
      </c>
      <c r="AA225" t="n">
        <v>-2071599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88</v>
      </c>
      <c r="AO225" t="s"/>
      <c r="AP225" t="n">
        <v>103</v>
      </c>
      <c r="AQ225" t="s">
        <v>89</v>
      </c>
      <c r="AR225" t="s"/>
      <c r="AS225" t="s"/>
      <c r="AT225" t="s">
        <v>90</v>
      </c>
      <c r="AU225" t="s"/>
      <c r="AV225" t="s"/>
      <c r="AW225" t="s"/>
      <c r="AX225" t="s"/>
      <c r="AY225" t="n">
        <v>2071599</v>
      </c>
      <c r="AZ225" t="s">
        <v>405</v>
      </c>
      <c r="BA225" t="s"/>
      <c r="BB225" t="n">
        <v>41417</v>
      </c>
      <c r="BC225" t="n">
        <v>13.444444</v>
      </c>
      <c r="BD225" t="n">
        <v>52.461141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413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88.2</v>
      </c>
      <c r="L226" t="s">
        <v>76</v>
      </c>
      <c r="M226" t="s"/>
      <c r="N226" t="s">
        <v>113</v>
      </c>
      <c r="O226" t="s">
        <v>78</v>
      </c>
      <c r="P226" t="s">
        <v>413</v>
      </c>
      <c r="Q226" t="s"/>
      <c r="R226" t="s">
        <v>119</v>
      </c>
      <c r="S226" t="s">
        <v>414</v>
      </c>
      <c r="T226" t="s">
        <v>81</v>
      </c>
      <c r="U226" t="s">
        <v>82</v>
      </c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HYPERLINK("https://hotelmonitor-cachepage.eclerx.com/savepage/tk_15444261177745478_sr_2399.html","info")</f>
        <v/>
      </c>
      <c r="AA226" t="n">
        <v>-937941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88</v>
      </c>
      <c r="AO226" t="s"/>
      <c r="AP226" t="n">
        <v>14</v>
      </c>
      <c r="AQ226" t="s">
        <v>89</v>
      </c>
      <c r="AR226" t="s"/>
      <c r="AS226" t="s"/>
      <c r="AT226" t="s">
        <v>90</v>
      </c>
      <c r="AU226" t="s"/>
      <c r="AV226" t="s"/>
      <c r="AW226" t="s"/>
      <c r="AX226" t="s"/>
      <c r="AY226" t="n">
        <v>937941</v>
      </c>
      <c r="AZ226" t="s">
        <v>415</v>
      </c>
      <c r="BA226" t="s"/>
      <c r="BB226" t="n">
        <v>439259</v>
      </c>
      <c r="BC226" t="n">
        <v>13.35609</v>
      </c>
      <c r="BD226" t="n">
        <v>52.52022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416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55</v>
      </c>
      <c r="L227" t="s">
        <v>76</v>
      </c>
      <c r="M227" t="s"/>
      <c r="N227" t="s">
        <v>301</v>
      </c>
      <c r="O227" t="s">
        <v>78</v>
      </c>
      <c r="P227" t="s">
        <v>416</v>
      </c>
      <c r="Q227" t="s"/>
      <c r="R227" t="s">
        <v>114</v>
      </c>
      <c r="S227" t="s">
        <v>417</v>
      </c>
      <c r="T227" t="s">
        <v>81</v>
      </c>
      <c r="U227" t="s">
        <v>82</v>
      </c>
      <c r="V227" t="s">
        <v>83</v>
      </c>
      <c r="W227" t="s">
        <v>108</v>
      </c>
      <c r="X227" t="s"/>
      <c r="Y227" t="s">
        <v>85</v>
      </c>
      <c r="Z227">
        <f>HYPERLINK("https://hotelmonitor-cachepage.eclerx.com/savepage/tk_1544426242915154_sr_2399.html","info")</f>
        <v/>
      </c>
      <c r="AA227" t="n">
        <v>-2071673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88</v>
      </c>
      <c r="AO227" t="s"/>
      <c r="AP227" t="n">
        <v>53</v>
      </c>
      <c r="AQ227" t="s">
        <v>89</v>
      </c>
      <c r="AR227" t="s"/>
      <c r="AS227" t="s"/>
      <c r="AT227" t="s">
        <v>90</v>
      </c>
      <c r="AU227" t="s"/>
      <c r="AV227" t="s"/>
      <c r="AW227" t="s"/>
      <c r="AX227" t="s"/>
      <c r="AY227" t="n">
        <v>2071673</v>
      </c>
      <c r="AZ227" t="s">
        <v>418</v>
      </c>
      <c r="BA227" t="s"/>
      <c r="BB227" t="n">
        <v>562956</v>
      </c>
      <c r="BC227" t="n">
        <v>13.29004</v>
      </c>
      <c r="BD227" t="n">
        <v>52.444032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416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75</v>
      </c>
      <c r="L228" t="s">
        <v>76</v>
      </c>
      <c r="M228" t="s"/>
      <c r="N228" t="s">
        <v>113</v>
      </c>
      <c r="O228" t="s">
        <v>78</v>
      </c>
      <c r="P228" t="s">
        <v>416</v>
      </c>
      <c r="Q228" t="s"/>
      <c r="R228" t="s">
        <v>114</v>
      </c>
      <c r="S228" t="s">
        <v>419</v>
      </c>
      <c r="T228" t="s">
        <v>81</v>
      </c>
      <c r="U228" t="s">
        <v>82</v>
      </c>
      <c r="V228" t="s">
        <v>83</v>
      </c>
      <c r="W228" t="s">
        <v>108</v>
      </c>
      <c r="X228" t="s"/>
      <c r="Y228" t="s">
        <v>85</v>
      </c>
      <c r="Z228">
        <f>HYPERLINK("https://hotelmonitor-cachepage.eclerx.com/savepage/tk_1544426242915154_sr_2399.html","info")</f>
        <v/>
      </c>
      <c r="AA228" t="n">
        <v>-2071673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88</v>
      </c>
      <c r="AO228" t="s"/>
      <c r="AP228" t="n">
        <v>53</v>
      </c>
      <c r="AQ228" t="s">
        <v>89</v>
      </c>
      <c r="AR228" t="s"/>
      <c r="AS228" t="s"/>
      <c r="AT228" t="s">
        <v>90</v>
      </c>
      <c r="AU228" t="s"/>
      <c r="AV228" t="s"/>
      <c r="AW228" t="s"/>
      <c r="AX228" t="s"/>
      <c r="AY228" t="n">
        <v>2071673</v>
      </c>
      <c r="AZ228" t="s">
        <v>418</v>
      </c>
      <c r="BA228" t="s"/>
      <c r="BB228" t="n">
        <v>562956</v>
      </c>
      <c r="BC228" t="n">
        <v>13.29004</v>
      </c>
      <c r="BD228" t="n">
        <v>52.444032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420</v>
      </c>
      <c r="F229" t="n">
        <v>529931</v>
      </c>
      <c r="G229" t="s">
        <v>74</v>
      </c>
      <c r="H229" t="s">
        <v>75</v>
      </c>
      <c r="I229" t="s"/>
      <c r="J229" t="s">
        <v>74</v>
      </c>
      <c r="K229" t="n">
        <v>169</v>
      </c>
      <c r="L229" t="s">
        <v>76</v>
      </c>
      <c r="M229" t="s"/>
      <c r="N229" t="s">
        <v>421</v>
      </c>
      <c r="O229" t="s">
        <v>78</v>
      </c>
      <c r="P229" t="s">
        <v>422</v>
      </c>
      <c r="Q229" t="s"/>
      <c r="R229" t="s">
        <v>277</v>
      </c>
      <c r="S229" t="s">
        <v>423</v>
      </c>
      <c r="T229" t="s">
        <v>81</v>
      </c>
      <c r="U229" t="s">
        <v>82</v>
      </c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HYPERLINK("https://hotelmonitor-cachepage.eclerx.com/savepage/tk_15444271069149919_sr_2399.html","info")</f>
        <v/>
      </c>
      <c r="AA229" t="n">
        <v>8818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88</v>
      </c>
      <c r="AO229" t="s"/>
      <c r="AP229" t="n">
        <v>305</v>
      </c>
      <c r="AQ229" t="s">
        <v>89</v>
      </c>
      <c r="AR229" t="s"/>
      <c r="AS229" t="s"/>
      <c r="AT229" t="s">
        <v>90</v>
      </c>
      <c r="AU229" t="s"/>
      <c r="AV229" t="s"/>
      <c r="AW229" t="s"/>
      <c r="AX229" t="s"/>
      <c r="AY229" t="n">
        <v>163078</v>
      </c>
      <c r="AZ229" t="s">
        <v>424</v>
      </c>
      <c r="BA229" t="s"/>
      <c r="BB229" t="n">
        <v>55646</v>
      </c>
      <c r="BC229" t="n">
        <v>13.37258</v>
      </c>
      <c r="BD229" t="n">
        <v>52.50773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420</v>
      </c>
      <c r="F230" t="n">
        <v>529931</v>
      </c>
      <c r="G230" t="s">
        <v>74</v>
      </c>
      <c r="H230" t="s">
        <v>75</v>
      </c>
      <c r="I230" t="s"/>
      <c r="J230" t="s">
        <v>74</v>
      </c>
      <c r="K230" t="n">
        <v>219</v>
      </c>
      <c r="L230" t="s">
        <v>76</v>
      </c>
      <c r="M230" t="s"/>
      <c r="N230" t="s">
        <v>425</v>
      </c>
      <c r="O230" t="s">
        <v>78</v>
      </c>
      <c r="P230" t="s">
        <v>422</v>
      </c>
      <c r="Q230" t="s"/>
      <c r="R230" t="s">
        <v>277</v>
      </c>
      <c r="S230" t="s">
        <v>385</v>
      </c>
      <c r="T230" t="s">
        <v>81</v>
      </c>
      <c r="U230" t="s">
        <v>82</v>
      </c>
      <c r="V230" t="s">
        <v>83</v>
      </c>
      <c r="W230" t="s">
        <v>108</v>
      </c>
      <c r="X230" t="s"/>
      <c r="Y230" t="s">
        <v>85</v>
      </c>
      <c r="Z230">
        <f>HYPERLINK("https://hotelmonitor-cachepage.eclerx.com/savepage/tk_15444271069149919_sr_2399.html","info")</f>
        <v/>
      </c>
      <c r="AA230" t="n">
        <v>8818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88</v>
      </c>
      <c r="AO230" t="s"/>
      <c r="AP230" t="n">
        <v>305</v>
      </c>
      <c r="AQ230" t="s">
        <v>89</v>
      </c>
      <c r="AR230" t="s"/>
      <c r="AS230" t="s"/>
      <c r="AT230" t="s">
        <v>90</v>
      </c>
      <c r="AU230" t="s"/>
      <c r="AV230" t="s"/>
      <c r="AW230" t="s"/>
      <c r="AX230" t="s"/>
      <c r="AY230" t="n">
        <v>163078</v>
      </c>
      <c r="AZ230" t="s">
        <v>424</v>
      </c>
      <c r="BA230" t="s"/>
      <c r="BB230" t="n">
        <v>55646</v>
      </c>
      <c r="BC230" t="n">
        <v>13.37258</v>
      </c>
      <c r="BD230" t="n">
        <v>52.50773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420</v>
      </c>
      <c r="F231" t="n">
        <v>529931</v>
      </c>
      <c r="G231" t="s">
        <v>74</v>
      </c>
      <c r="H231" t="s">
        <v>75</v>
      </c>
      <c r="I231" t="s"/>
      <c r="J231" t="s">
        <v>74</v>
      </c>
      <c r="K231" t="n">
        <v>152.1</v>
      </c>
      <c r="L231" t="s">
        <v>76</v>
      </c>
      <c r="M231" t="s"/>
      <c r="N231" t="s">
        <v>421</v>
      </c>
      <c r="O231" t="s">
        <v>78</v>
      </c>
      <c r="P231" t="s">
        <v>422</v>
      </c>
      <c r="Q231" t="s"/>
      <c r="R231" t="s">
        <v>277</v>
      </c>
      <c r="S231" t="s">
        <v>426</v>
      </c>
      <c r="T231" t="s">
        <v>81</v>
      </c>
      <c r="U231" t="s">
        <v>82</v>
      </c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HYPERLINK("https://hotelmonitor-cachepage.eclerx.com/savepage/tk_15444271069149919_sr_2399.html","info")</f>
        <v/>
      </c>
      <c r="AA231" t="n">
        <v>8818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88</v>
      </c>
      <c r="AO231" t="s"/>
      <c r="AP231" t="n">
        <v>305</v>
      </c>
      <c r="AQ231" t="s">
        <v>89</v>
      </c>
      <c r="AR231" t="s"/>
      <c r="AS231" t="s"/>
      <c r="AT231" t="s">
        <v>90</v>
      </c>
      <c r="AU231" t="s"/>
      <c r="AV231" t="s"/>
      <c r="AW231" t="s"/>
      <c r="AX231" t="s"/>
      <c r="AY231" t="n">
        <v>163078</v>
      </c>
      <c r="AZ231" t="s">
        <v>424</v>
      </c>
      <c r="BA231" t="s"/>
      <c r="BB231" t="n">
        <v>55646</v>
      </c>
      <c r="BC231" t="n">
        <v>13.37258</v>
      </c>
      <c r="BD231" t="n">
        <v>52.50773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420</v>
      </c>
      <c r="F232" t="n">
        <v>529931</v>
      </c>
      <c r="G232" t="s">
        <v>74</v>
      </c>
      <c r="H232" t="s">
        <v>75</v>
      </c>
      <c r="I232" t="s"/>
      <c r="J232" t="s">
        <v>74</v>
      </c>
      <c r="K232" t="n">
        <v>169</v>
      </c>
      <c r="L232" t="s">
        <v>76</v>
      </c>
      <c r="M232" t="s"/>
      <c r="N232" t="s">
        <v>427</v>
      </c>
      <c r="O232" t="s">
        <v>78</v>
      </c>
      <c r="P232" t="s">
        <v>422</v>
      </c>
      <c r="Q232" t="s"/>
      <c r="R232" t="s">
        <v>277</v>
      </c>
      <c r="S232" t="s">
        <v>423</v>
      </c>
      <c r="T232" t="s">
        <v>81</v>
      </c>
      <c r="U232" t="s">
        <v>82</v>
      </c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HYPERLINK("https://hotelmonitor-cachepage.eclerx.com/savepage/tk_15444271069149919_sr_2399.html","info")</f>
        <v/>
      </c>
      <c r="AA232" t="n">
        <v>8818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88</v>
      </c>
      <c r="AO232" t="s"/>
      <c r="AP232" t="n">
        <v>305</v>
      </c>
      <c r="AQ232" t="s">
        <v>89</v>
      </c>
      <c r="AR232" t="s"/>
      <c r="AS232" t="s"/>
      <c r="AT232" t="s">
        <v>90</v>
      </c>
      <c r="AU232" t="s"/>
      <c r="AV232" t="s"/>
      <c r="AW232" t="s"/>
      <c r="AX232" t="s"/>
      <c r="AY232" t="n">
        <v>163078</v>
      </c>
      <c r="AZ232" t="s">
        <v>424</v>
      </c>
      <c r="BA232" t="s"/>
      <c r="BB232" t="n">
        <v>55646</v>
      </c>
      <c r="BC232" t="n">
        <v>13.37258</v>
      </c>
      <c r="BD232" t="n">
        <v>52.50773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420</v>
      </c>
      <c r="F233" t="n">
        <v>529931</v>
      </c>
      <c r="G233" t="s">
        <v>74</v>
      </c>
      <c r="H233" t="s">
        <v>75</v>
      </c>
      <c r="I233" t="s"/>
      <c r="J233" t="s">
        <v>74</v>
      </c>
      <c r="K233" t="n">
        <v>219</v>
      </c>
      <c r="L233" t="s">
        <v>76</v>
      </c>
      <c r="M233" t="s"/>
      <c r="N233" t="s">
        <v>428</v>
      </c>
      <c r="O233" t="s">
        <v>78</v>
      </c>
      <c r="P233" t="s">
        <v>422</v>
      </c>
      <c r="Q233" t="s"/>
      <c r="R233" t="s">
        <v>277</v>
      </c>
      <c r="S233" t="s">
        <v>385</v>
      </c>
      <c r="T233" t="s">
        <v>81</v>
      </c>
      <c r="U233" t="s">
        <v>82</v>
      </c>
      <c r="V233" t="s">
        <v>83</v>
      </c>
      <c r="W233" t="s">
        <v>108</v>
      </c>
      <c r="X233" t="s"/>
      <c r="Y233" t="s">
        <v>85</v>
      </c>
      <c r="Z233">
        <f>HYPERLINK("https://hotelmonitor-cachepage.eclerx.com/savepage/tk_15444271069149919_sr_2399.html","info")</f>
        <v/>
      </c>
      <c r="AA233" t="n">
        <v>8818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88</v>
      </c>
      <c r="AO233" t="s"/>
      <c r="AP233" t="n">
        <v>305</v>
      </c>
      <c r="AQ233" t="s">
        <v>89</v>
      </c>
      <c r="AR233" t="s"/>
      <c r="AS233" t="s"/>
      <c r="AT233" t="s">
        <v>90</v>
      </c>
      <c r="AU233" t="s"/>
      <c r="AV233" t="s"/>
      <c r="AW233" t="s"/>
      <c r="AX233" t="s"/>
      <c r="AY233" t="n">
        <v>163078</v>
      </c>
      <c r="AZ233" t="s">
        <v>424</v>
      </c>
      <c r="BA233" t="s"/>
      <c r="BB233" t="n">
        <v>55646</v>
      </c>
      <c r="BC233" t="n">
        <v>13.37258</v>
      </c>
      <c r="BD233" t="n">
        <v>52.50773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420</v>
      </c>
      <c r="F234" t="n">
        <v>529931</v>
      </c>
      <c r="G234" t="s">
        <v>74</v>
      </c>
      <c r="H234" t="s">
        <v>75</v>
      </c>
      <c r="I234" t="s"/>
      <c r="J234" t="s">
        <v>74</v>
      </c>
      <c r="K234" t="n">
        <v>304</v>
      </c>
      <c r="L234" t="s">
        <v>76</v>
      </c>
      <c r="M234" t="s"/>
      <c r="N234" t="s">
        <v>429</v>
      </c>
      <c r="O234" t="s">
        <v>78</v>
      </c>
      <c r="P234" t="s">
        <v>422</v>
      </c>
      <c r="Q234" t="s"/>
      <c r="R234" t="s">
        <v>277</v>
      </c>
      <c r="S234" t="s">
        <v>430</v>
      </c>
      <c r="T234" t="s">
        <v>81</v>
      </c>
      <c r="U234" t="s">
        <v>82</v>
      </c>
      <c r="V234" t="s">
        <v>83</v>
      </c>
      <c r="W234" t="s">
        <v>108</v>
      </c>
      <c r="X234" t="s"/>
      <c r="Y234" t="s">
        <v>85</v>
      </c>
      <c r="Z234">
        <f>HYPERLINK("https://hotelmonitor-cachepage.eclerx.com/savepage/tk_15444271069149919_sr_2399.html","info")</f>
        <v/>
      </c>
      <c r="AA234" t="n">
        <v>8818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88</v>
      </c>
      <c r="AO234" t="s"/>
      <c r="AP234" t="n">
        <v>305</v>
      </c>
      <c r="AQ234" t="s">
        <v>89</v>
      </c>
      <c r="AR234" t="s"/>
      <c r="AS234" t="s"/>
      <c r="AT234" t="s">
        <v>90</v>
      </c>
      <c r="AU234" t="s"/>
      <c r="AV234" t="s"/>
      <c r="AW234" t="s"/>
      <c r="AX234" t="s"/>
      <c r="AY234" t="n">
        <v>163078</v>
      </c>
      <c r="AZ234" t="s">
        <v>424</v>
      </c>
      <c r="BA234" t="s"/>
      <c r="BB234" t="n">
        <v>55646</v>
      </c>
      <c r="BC234" t="n">
        <v>13.37258</v>
      </c>
      <c r="BD234" t="n">
        <v>52.50773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420</v>
      </c>
      <c r="F235" t="n">
        <v>529931</v>
      </c>
      <c r="G235" t="s">
        <v>74</v>
      </c>
      <c r="H235" t="s">
        <v>75</v>
      </c>
      <c r="I235" t="s"/>
      <c r="J235" t="s">
        <v>74</v>
      </c>
      <c r="K235" t="n">
        <v>449</v>
      </c>
      <c r="L235" t="s">
        <v>76</v>
      </c>
      <c r="M235" t="s"/>
      <c r="N235" t="s">
        <v>431</v>
      </c>
      <c r="O235" t="s">
        <v>78</v>
      </c>
      <c r="P235" t="s">
        <v>422</v>
      </c>
      <c r="Q235" t="s"/>
      <c r="R235" t="s">
        <v>277</v>
      </c>
      <c r="S235" t="s">
        <v>432</v>
      </c>
      <c r="T235" t="s">
        <v>81</v>
      </c>
      <c r="U235" t="s">
        <v>82</v>
      </c>
      <c r="V235" t="s">
        <v>83</v>
      </c>
      <c r="W235" t="s">
        <v>108</v>
      </c>
      <c r="X235" t="s"/>
      <c r="Y235" t="s">
        <v>85</v>
      </c>
      <c r="Z235">
        <f>HYPERLINK("https://hotelmonitor-cachepage.eclerx.com/savepage/tk_15444271069149919_sr_2399.html","info")</f>
        <v/>
      </c>
      <c r="AA235" t="n">
        <v>8818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88</v>
      </c>
      <c r="AO235" t="s"/>
      <c r="AP235" t="n">
        <v>305</v>
      </c>
      <c r="AQ235" t="s">
        <v>89</v>
      </c>
      <c r="AR235" t="s"/>
      <c r="AS235" t="s"/>
      <c r="AT235" t="s">
        <v>90</v>
      </c>
      <c r="AU235" t="s"/>
      <c r="AV235" t="s"/>
      <c r="AW235" t="s"/>
      <c r="AX235" t="s"/>
      <c r="AY235" t="n">
        <v>163078</v>
      </c>
      <c r="AZ235" t="s">
        <v>424</v>
      </c>
      <c r="BA235" t="s"/>
      <c r="BB235" t="n">
        <v>55646</v>
      </c>
      <c r="BC235" t="n">
        <v>13.37258</v>
      </c>
      <c r="BD235" t="n">
        <v>52.50773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433</v>
      </c>
      <c r="F236" t="n">
        <v>529949</v>
      </c>
      <c r="G236" t="s">
        <v>74</v>
      </c>
      <c r="H236" t="s">
        <v>75</v>
      </c>
      <c r="I236" t="s"/>
      <c r="J236" t="s">
        <v>74</v>
      </c>
      <c r="K236" t="n">
        <v>77.5</v>
      </c>
      <c r="L236" t="s">
        <v>76</v>
      </c>
      <c r="M236" t="s"/>
      <c r="N236" t="s">
        <v>434</v>
      </c>
      <c r="O236" t="s">
        <v>78</v>
      </c>
      <c r="P236" t="s">
        <v>435</v>
      </c>
      <c r="Q236" t="s"/>
      <c r="R236" t="s">
        <v>119</v>
      </c>
      <c r="S236" t="s">
        <v>436</v>
      </c>
      <c r="T236" t="s">
        <v>81</v>
      </c>
      <c r="U236" t="s">
        <v>82</v>
      </c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HYPERLINK("https://hotelmonitor-cachepage.eclerx.com/savepage/tk_15444262567107995_sr_2399.html","info")</f>
        <v/>
      </c>
      <c r="AA236" t="n">
        <v>99184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88</v>
      </c>
      <c r="AO236" t="s"/>
      <c r="AP236" t="n">
        <v>57</v>
      </c>
      <c r="AQ236" t="s">
        <v>89</v>
      </c>
      <c r="AR236" t="s"/>
      <c r="AS236" t="s"/>
      <c r="AT236" t="s">
        <v>90</v>
      </c>
      <c r="AU236" t="s"/>
      <c r="AV236" t="s"/>
      <c r="AW236" t="s"/>
      <c r="AX236" t="s"/>
      <c r="AY236" t="n">
        <v>2214996</v>
      </c>
      <c r="AZ236" t="s">
        <v>437</v>
      </c>
      <c r="BA236" t="s"/>
      <c r="BB236" t="n">
        <v>63986</v>
      </c>
      <c r="BC236" t="n">
        <v>13.383228</v>
      </c>
      <c r="BD236" t="n">
        <v>52.504619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433</v>
      </c>
      <c r="F237" t="n">
        <v>529949</v>
      </c>
      <c r="G237" t="s">
        <v>74</v>
      </c>
      <c r="H237" t="s">
        <v>75</v>
      </c>
      <c r="I237" t="s"/>
      <c r="J237" t="s">
        <v>74</v>
      </c>
      <c r="K237" t="n">
        <v>87</v>
      </c>
      <c r="L237" t="s">
        <v>76</v>
      </c>
      <c r="M237" t="s"/>
      <c r="N237" t="s">
        <v>438</v>
      </c>
      <c r="O237" t="s">
        <v>78</v>
      </c>
      <c r="P237" t="s">
        <v>435</v>
      </c>
      <c r="Q237" t="s"/>
      <c r="R237" t="s">
        <v>119</v>
      </c>
      <c r="S237" t="s">
        <v>130</v>
      </c>
      <c r="T237" t="s">
        <v>81</v>
      </c>
      <c r="U237" t="s">
        <v>82</v>
      </c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HYPERLINK("https://hotelmonitor-cachepage.eclerx.com/savepage/tk_15444262567107995_sr_2399.html","info")</f>
        <v/>
      </c>
      <c r="AA237" t="n">
        <v>99184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88</v>
      </c>
      <c r="AO237" t="s"/>
      <c r="AP237" t="n">
        <v>57</v>
      </c>
      <c r="AQ237" t="s">
        <v>89</v>
      </c>
      <c r="AR237" t="s"/>
      <c r="AS237" t="s"/>
      <c r="AT237" t="s">
        <v>90</v>
      </c>
      <c r="AU237" t="s"/>
      <c r="AV237" t="s"/>
      <c r="AW237" t="s"/>
      <c r="AX237" t="s"/>
      <c r="AY237" t="n">
        <v>2214996</v>
      </c>
      <c r="AZ237" t="s">
        <v>437</v>
      </c>
      <c r="BA237" t="s"/>
      <c r="BB237" t="n">
        <v>63986</v>
      </c>
      <c r="BC237" t="n">
        <v>13.383228</v>
      </c>
      <c r="BD237" t="n">
        <v>52.504619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433</v>
      </c>
      <c r="F238" t="n">
        <v>529949</v>
      </c>
      <c r="G238" t="s">
        <v>74</v>
      </c>
      <c r="H238" t="s">
        <v>75</v>
      </c>
      <c r="I238" t="s"/>
      <c r="J238" t="s">
        <v>74</v>
      </c>
      <c r="K238" t="n">
        <v>77.5</v>
      </c>
      <c r="L238" t="s">
        <v>76</v>
      </c>
      <c r="M238" t="s"/>
      <c r="N238" t="s">
        <v>439</v>
      </c>
      <c r="O238" t="s">
        <v>78</v>
      </c>
      <c r="P238" t="s">
        <v>435</v>
      </c>
      <c r="Q238" t="s"/>
      <c r="R238" t="s">
        <v>119</v>
      </c>
      <c r="S238" t="s">
        <v>436</v>
      </c>
      <c r="T238" t="s">
        <v>81</v>
      </c>
      <c r="U238" t="s">
        <v>82</v>
      </c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HYPERLINK("https://hotelmonitor-cachepage.eclerx.com/savepage/tk_15444262567107995_sr_2399.html","info")</f>
        <v/>
      </c>
      <c r="AA238" t="n">
        <v>99184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88</v>
      </c>
      <c r="AO238" t="s"/>
      <c r="AP238" t="n">
        <v>57</v>
      </c>
      <c r="AQ238" t="s">
        <v>89</v>
      </c>
      <c r="AR238" t="s"/>
      <c r="AS238" t="s"/>
      <c r="AT238" t="s">
        <v>90</v>
      </c>
      <c r="AU238" t="s"/>
      <c r="AV238" t="s"/>
      <c r="AW238" t="s"/>
      <c r="AX238" t="s"/>
      <c r="AY238" t="n">
        <v>2214996</v>
      </c>
      <c r="AZ238" t="s">
        <v>437</v>
      </c>
      <c r="BA238" t="s"/>
      <c r="BB238" t="n">
        <v>63986</v>
      </c>
      <c r="BC238" t="n">
        <v>13.383228</v>
      </c>
      <c r="BD238" t="n">
        <v>52.504619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433</v>
      </c>
      <c r="F239" t="n">
        <v>529949</v>
      </c>
      <c r="G239" t="s">
        <v>74</v>
      </c>
      <c r="H239" t="s">
        <v>75</v>
      </c>
      <c r="I239" t="s"/>
      <c r="J239" t="s">
        <v>74</v>
      </c>
      <c r="K239" t="n">
        <v>77.5</v>
      </c>
      <c r="L239" t="s">
        <v>76</v>
      </c>
      <c r="M239" t="s"/>
      <c r="N239" t="s">
        <v>440</v>
      </c>
      <c r="O239" t="s">
        <v>78</v>
      </c>
      <c r="P239" t="s">
        <v>435</v>
      </c>
      <c r="Q239" t="s"/>
      <c r="R239" t="s">
        <v>119</v>
      </c>
      <c r="S239" t="s">
        <v>436</v>
      </c>
      <c r="T239" t="s">
        <v>81</v>
      </c>
      <c r="U239" t="s">
        <v>82</v>
      </c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HYPERLINK("https://hotelmonitor-cachepage.eclerx.com/savepage/tk_15444262567107995_sr_2399.html","info")</f>
        <v/>
      </c>
      <c r="AA239" t="n">
        <v>99184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88</v>
      </c>
      <c r="AO239" t="s"/>
      <c r="AP239" t="n">
        <v>57</v>
      </c>
      <c r="AQ239" t="s">
        <v>89</v>
      </c>
      <c r="AR239" t="s"/>
      <c r="AS239" t="s"/>
      <c r="AT239" t="s">
        <v>90</v>
      </c>
      <c r="AU239" t="s"/>
      <c r="AV239" t="s"/>
      <c r="AW239" t="s"/>
      <c r="AX239" t="s"/>
      <c r="AY239" t="n">
        <v>2214996</v>
      </c>
      <c r="AZ239" t="s">
        <v>437</v>
      </c>
      <c r="BA239" t="s"/>
      <c r="BB239" t="n">
        <v>63986</v>
      </c>
      <c r="BC239" t="n">
        <v>13.383228</v>
      </c>
      <c r="BD239" t="n">
        <v>52.504619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433</v>
      </c>
      <c r="F240" t="n">
        <v>529949</v>
      </c>
      <c r="G240" t="s">
        <v>74</v>
      </c>
      <c r="H240" t="s">
        <v>75</v>
      </c>
      <c r="I240" t="s"/>
      <c r="J240" t="s">
        <v>74</v>
      </c>
      <c r="K240" t="n">
        <v>77.5</v>
      </c>
      <c r="L240" t="s">
        <v>76</v>
      </c>
      <c r="M240" t="s"/>
      <c r="N240" t="s">
        <v>441</v>
      </c>
      <c r="O240" t="s">
        <v>78</v>
      </c>
      <c r="P240" t="s">
        <v>435</v>
      </c>
      <c r="Q240" t="s"/>
      <c r="R240" t="s">
        <v>119</v>
      </c>
      <c r="S240" t="s">
        <v>436</v>
      </c>
      <c r="T240" t="s">
        <v>81</v>
      </c>
      <c r="U240" t="s">
        <v>82</v>
      </c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HYPERLINK("https://hotelmonitor-cachepage.eclerx.com/savepage/tk_15444262567107995_sr_2399.html","info")</f>
        <v/>
      </c>
      <c r="AA240" t="n">
        <v>99184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88</v>
      </c>
      <c r="AO240" t="s"/>
      <c r="AP240" t="n">
        <v>57</v>
      </c>
      <c r="AQ240" t="s">
        <v>89</v>
      </c>
      <c r="AR240" t="s"/>
      <c r="AS240" t="s"/>
      <c r="AT240" t="s">
        <v>90</v>
      </c>
      <c r="AU240" t="s"/>
      <c r="AV240" t="s"/>
      <c r="AW240" t="s"/>
      <c r="AX240" t="s"/>
      <c r="AY240" t="n">
        <v>2214996</v>
      </c>
      <c r="AZ240" t="s">
        <v>437</v>
      </c>
      <c r="BA240" t="s"/>
      <c r="BB240" t="n">
        <v>63986</v>
      </c>
      <c r="BC240" t="n">
        <v>13.383228</v>
      </c>
      <c r="BD240" t="n">
        <v>52.504619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433</v>
      </c>
      <c r="F241" t="n">
        <v>529949</v>
      </c>
      <c r="G241" t="s">
        <v>74</v>
      </c>
      <c r="H241" t="s">
        <v>75</v>
      </c>
      <c r="I241" t="s"/>
      <c r="J241" t="s">
        <v>74</v>
      </c>
      <c r="K241" t="n">
        <v>87</v>
      </c>
      <c r="L241" t="s">
        <v>76</v>
      </c>
      <c r="M241" t="s"/>
      <c r="N241" t="s">
        <v>438</v>
      </c>
      <c r="O241" t="s">
        <v>78</v>
      </c>
      <c r="P241" t="s">
        <v>435</v>
      </c>
      <c r="Q241" t="s"/>
      <c r="R241" t="s">
        <v>119</v>
      </c>
      <c r="S241" t="s">
        <v>130</v>
      </c>
      <c r="T241" t="s">
        <v>81</v>
      </c>
      <c r="U241" t="s">
        <v>82</v>
      </c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HYPERLINK("https://hotelmonitor-cachepage.eclerx.com/savepage/tk_15444262567107995_sr_2399.html","info")</f>
        <v/>
      </c>
      <c r="AA241" t="n">
        <v>99184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88</v>
      </c>
      <c r="AO241" t="s"/>
      <c r="AP241" t="n">
        <v>57</v>
      </c>
      <c r="AQ241" t="s">
        <v>89</v>
      </c>
      <c r="AR241" t="s"/>
      <c r="AS241" t="s"/>
      <c r="AT241" t="s">
        <v>90</v>
      </c>
      <c r="AU241" t="s"/>
      <c r="AV241" t="s"/>
      <c r="AW241" t="s"/>
      <c r="AX241" t="s"/>
      <c r="AY241" t="n">
        <v>2214996</v>
      </c>
      <c r="AZ241" t="s">
        <v>437</v>
      </c>
      <c r="BA241" t="s"/>
      <c r="BB241" t="n">
        <v>63986</v>
      </c>
      <c r="BC241" t="n">
        <v>13.383228</v>
      </c>
      <c r="BD241" t="n">
        <v>52.504619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433</v>
      </c>
      <c r="F242" t="n">
        <v>529949</v>
      </c>
      <c r="G242" t="s">
        <v>74</v>
      </c>
      <c r="H242" t="s">
        <v>75</v>
      </c>
      <c r="I242" t="s"/>
      <c r="J242" t="s">
        <v>74</v>
      </c>
      <c r="K242" t="n">
        <v>87</v>
      </c>
      <c r="L242" t="s">
        <v>76</v>
      </c>
      <c r="M242" t="s"/>
      <c r="N242" t="s">
        <v>442</v>
      </c>
      <c r="O242" t="s">
        <v>78</v>
      </c>
      <c r="P242" t="s">
        <v>435</v>
      </c>
      <c r="Q242" t="s"/>
      <c r="R242" t="s">
        <v>119</v>
      </c>
      <c r="S242" t="s">
        <v>130</v>
      </c>
      <c r="T242" t="s">
        <v>81</v>
      </c>
      <c r="U242" t="s">
        <v>82</v>
      </c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HYPERLINK("https://hotelmonitor-cachepage.eclerx.com/savepage/tk_15444262567107995_sr_2399.html","info")</f>
        <v/>
      </c>
      <c r="AA242" t="n">
        <v>99184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88</v>
      </c>
      <c r="AO242" t="s"/>
      <c r="AP242" t="n">
        <v>57</v>
      </c>
      <c r="AQ242" t="s">
        <v>89</v>
      </c>
      <c r="AR242" t="s"/>
      <c r="AS242" t="s"/>
      <c r="AT242" t="s">
        <v>90</v>
      </c>
      <c r="AU242" t="s"/>
      <c r="AV242" t="s"/>
      <c r="AW242" t="s"/>
      <c r="AX242" t="s"/>
      <c r="AY242" t="n">
        <v>2214996</v>
      </c>
      <c r="AZ242" t="s">
        <v>437</v>
      </c>
      <c r="BA242" t="s"/>
      <c r="BB242" t="n">
        <v>63986</v>
      </c>
      <c r="BC242" t="n">
        <v>13.383228</v>
      </c>
      <c r="BD242" t="n">
        <v>52.504619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433</v>
      </c>
      <c r="F243" t="n">
        <v>529949</v>
      </c>
      <c r="G243" t="s">
        <v>74</v>
      </c>
      <c r="H243" t="s">
        <v>75</v>
      </c>
      <c r="I243" t="s"/>
      <c r="J243" t="s">
        <v>74</v>
      </c>
      <c r="K243" t="n">
        <v>87</v>
      </c>
      <c r="L243" t="s">
        <v>76</v>
      </c>
      <c r="M243" t="s"/>
      <c r="N243" t="s">
        <v>443</v>
      </c>
      <c r="O243" t="s">
        <v>78</v>
      </c>
      <c r="P243" t="s">
        <v>435</v>
      </c>
      <c r="Q243" t="s"/>
      <c r="R243" t="s">
        <v>119</v>
      </c>
      <c r="S243" t="s">
        <v>130</v>
      </c>
      <c r="T243" t="s">
        <v>81</v>
      </c>
      <c r="U243" t="s">
        <v>82</v>
      </c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HYPERLINK("https://hotelmonitor-cachepage.eclerx.com/savepage/tk_15444262567107995_sr_2399.html","info")</f>
        <v/>
      </c>
      <c r="AA243" t="n">
        <v>99184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88</v>
      </c>
      <c r="AO243" t="s"/>
      <c r="AP243" t="n">
        <v>57</v>
      </c>
      <c r="AQ243" t="s">
        <v>89</v>
      </c>
      <c r="AR243" t="s"/>
      <c r="AS243" t="s"/>
      <c r="AT243" t="s">
        <v>90</v>
      </c>
      <c r="AU243" t="s"/>
      <c r="AV243" t="s"/>
      <c r="AW243" t="s"/>
      <c r="AX243" t="s"/>
      <c r="AY243" t="n">
        <v>2214996</v>
      </c>
      <c r="AZ243" t="s">
        <v>437</v>
      </c>
      <c r="BA243" t="s"/>
      <c r="BB243" t="n">
        <v>63986</v>
      </c>
      <c r="BC243" t="n">
        <v>13.383228</v>
      </c>
      <c r="BD243" t="n">
        <v>52.504619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433</v>
      </c>
      <c r="F244" t="n">
        <v>529949</v>
      </c>
      <c r="G244" t="s">
        <v>74</v>
      </c>
      <c r="H244" t="s">
        <v>75</v>
      </c>
      <c r="I244" t="s"/>
      <c r="J244" t="s">
        <v>74</v>
      </c>
      <c r="K244" t="n">
        <v>107.5</v>
      </c>
      <c r="L244" t="s">
        <v>76</v>
      </c>
      <c r="M244" t="s"/>
      <c r="N244" t="s">
        <v>439</v>
      </c>
      <c r="O244" t="s">
        <v>78</v>
      </c>
      <c r="P244" t="s">
        <v>435</v>
      </c>
      <c r="Q244" t="s"/>
      <c r="R244" t="s">
        <v>119</v>
      </c>
      <c r="S244" t="s">
        <v>107</v>
      </c>
      <c r="T244" t="s">
        <v>81</v>
      </c>
      <c r="U244" t="s">
        <v>82</v>
      </c>
      <c r="V244" t="s">
        <v>83</v>
      </c>
      <c r="W244" t="s">
        <v>108</v>
      </c>
      <c r="X244" t="s"/>
      <c r="Y244" t="s">
        <v>85</v>
      </c>
      <c r="Z244">
        <f>HYPERLINK("https://hotelmonitor-cachepage.eclerx.com/savepage/tk_15444262567107995_sr_2399.html","info")</f>
        <v/>
      </c>
      <c r="AA244" t="n">
        <v>99184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88</v>
      </c>
      <c r="AO244" t="s"/>
      <c r="AP244" t="n">
        <v>57</v>
      </c>
      <c r="AQ244" t="s">
        <v>89</v>
      </c>
      <c r="AR244" t="s"/>
      <c r="AS244" t="s"/>
      <c r="AT244" t="s">
        <v>90</v>
      </c>
      <c r="AU244" t="s"/>
      <c r="AV244" t="s"/>
      <c r="AW244" t="s"/>
      <c r="AX244" t="s"/>
      <c r="AY244" t="n">
        <v>2214996</v>
      </c>
      <c r="AZ244" t="s">
        <v>437</v>
      </c>
      <c r="BA244" t="s"/>
      <c r="BB244" t="n">
        <v>63986</v>
      </c>
      <c r="BC244" t="n">
        <v>13.383228</v>
      </c>
      <c r="BD244" t="n">
        <v>52.504619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433</v>
      </c>
      <c r="F245" t="n">
        <v>529949</v>
      </c>
      <c r="G245" t="s">
        <v>74</v>
      </c>
      <c r="H245" t="s">
        <v>75</v>
      </c>
      <c r="I245" t="s"/>
      <c r="J245" t="s">
        <v>74</v>
      </c>
      <c r="K245" t="n">
        <v>107.5</v>
      </c>
      <c r="L245" t="s">
        <v>76</v>
      </c>
      <c r="M245" t="s"/>
      <c r="N245" t="s">
        <v>439</v>
      </c>
      <c r="O245" t="s">
        <v>78</v>
      </c>
      <c r="P245" t="s">
        <v>435</v>
      </c>
      <c r="Q245" t="s"/>
      <c r="R245" t="s">
        <v>119</v>
      </c>
      <c r="S245" t="s">
        <v>107</v>
      </c>
      <c r="T245" t="s">
        <v>81</v>
      </c>
      <c r="U245" t="s">
        <v>82</v>
      </c>
      <c r="V245" t="s">
        <v>83</v>
      </c>
      <c r="W245" t="s">
        <v>108</v>
      </c>
      <c r="X245" t="s"/>
      <c r="Y245" t="s">
        <v>85</v>
      </c>
      <c r="Z245">
        <f>HYPERLINK("https://hotelmonitor-cachepage.eclerx.com/savepage/tk_15444262567107995_sr_2399.html","info")</f>
        <v/>
      </c>
      <c r="AA245" t="n">
        <v>99184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88</v>
      </c>
      <c r="AO245" t="s"/>
      <c r="AP245" t="n">
        <v>57</v>
      </c>
      <c r="AQ245" t="s">
        <v>89</v>
      </c>
      <c r="AR245" t="s"/>
      <c r="AS245" t="s"/>
      <c r="AT245" t="s">
        <v>90</v>
      </c>
      <c r="AU245" t="s"/>
      <c r="AV245" t="s"/>
      <c r="AW245" t="s"/>
      <c r="AX245" t="s"/>
      <c r="AY245" t="n">
        <v>2214996</v>
      </c>
      <c r="AZ245" t="s">
        <v>437</v>
      </c>
      <c r="BA245" t="s"/>
      <c r="BB245" t="n">
        <v>63986</v>
      </c>
      <c r="BC245" t="n">
        <v>13.383228</v>
      </c>
      <c r="BD245" t="n">
        <v>52.504619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433</v>
      </c>
      <c r="F246" t="n">
        <v>529949</v>
      </c>
      <c r="G246" t="s">
        <v>74</v>
      </c>
      <c r="H246" t="s">
        <v>75</v>
      </c>
      <c r="I246" t="s"/>
      <c r="J246" t="s">
        <v>74</v>
      </c>
      <c r="K246" t="n">
        <v>107.5</v>
      </c>
      <c r="L246" t="s">
        <v>76</v>
      </c>
      <c r="M246" t="s"/>
      <c r="N246" t="s">
        <v>440</v>
      </c>
      <c r="O246" t="s">
        <v>78</v>
      </c>
      <c r="P246" t="s">
        <v>435</v>
      </c>
      <c r="Q246" t="s"/>
      <c r="R246" t="s">
        <v>119</v>
      </c>
      <c r="S246" t="s">
        <v>107</v>
      </c>
      <c r="T246" t="s">
        <v>81</v>
      </c>
      <c r="U246" t="s">
        <v>82</v>
      </c>
      <c r="V246" t="s">
        <v>83</v>
      </c>
      <c r="W246" t="s">
        <v>108</v>
      </c>
      <c r="X246" t="s"/>
      <c r="Y246" t="s">
        <v>85</v>
      </c>
      <c r="Z246">
        <f>HYPERLINK("https://hotelmonitor-cachepage.eclerx.com/savepage/tk_15444262567107995_sr_2399.html","info")</f>
        <v/>
      </c>
      <c r="AA246" t="n">
        <v>99184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88</v>
      </c>
      <c r="AO246" t="s"/>
      <c r="AP246" t="n">
        <v>57</v>
      </c>
      <c r="AQ246" t="s">
        <v>89</v>
      </c>
      <c r="AR246" t="s"/>
      <c r="AS246" t="s"/>
      <c r="AT246" t="s">
        <v>90</v>
      </c>
      <c r="AU246" t="s"/>
      <c r="AV246" t="s"/>
      <c r="AW246" t="s"/>
      <c r="AX246" t="s"/>
      <c r="AY246" t="n">
        <v>2214996</v>
      </c>
      <c r="AZ246" t="s">
        <v>437</v>
      </c>
      <c r="BA246" t="s"/>
      <c r="BB246" t="n">
        <v>63986</v>
      </c>
      <c r="BC246" t="n">
        <v>13.383228</v>
      </c>
      <c r="BD246" t="n">
        <v>52.504619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433</v>
      </c>
      <c r="F247" t="n">
        <v>529949</v>
      </c>
      <c r="G247" t="s">
        <v>74</v>
      </c>
      <c r="H247" t="s">
        <v>75</v>
      </c>
      <c r="I247" t="s"/>
      <c r="J247" t="s">
        <v>74</v>
      </c>
      <c r="K247" t="n">
        <v>107.5</v>
      </c>
      <c r="L247" t="s">
        <v>76</v>
      </c>
      <c r="M247" t="s"/>
      <c r="N247" t="s">
        <v>441</v>
      </c>
      <c r="O247" t="s">
        <v>78</v>
      </c>
      <c r="P247" t="s">
        <v>435</v>
      </c>
      <c r="Q247" t="s"/>
      <c r="R247" t="s">
        <v>119</v>
      </c>
      <c r="S247" t="s">
        <v>107</v>
      </c>
      <c r="T247" t="s">
        <v>81</v>
      </c>
      <c r="U247" t="s">
        <v>82</v>
      </c>
      <c r="V247" t="s">
        <v>83</v>
      </c>
      <c r="W247" t="s">
        <v>108</v>
      </c>
      <c r="X247" t="s"/>
      <c r="Y247" t="s">
        <v>85</v>
      </c>
      <c r="Z247">
        <f>HYPERLINK("https://hotelmonitor-cachepage.eclerx.com/savepage/tk_15444262567107995_sr_2399.html","info")</f>
        <v/>
      </c>
      <c r="AA247" t="n">
        <v>99184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88</v>
      </c>
      <c r="AO247" t="s"/>
      <c r="AP247" t="n">
        <v>57</v>
      </c>
      <c r="AQ247" t="s">
        <v>89</v>
      </c>
      <c r="AR247" t="s"/>
      <c r="AS247" t="s"/>
      <c r="AT247" t="s">
        <v>90</v>
      </c>
      <c r="AU247" t="s"/>
      <c r="AV247" t="s"/>
      <c r="AW247" t="s"/>
      <c r="AX247" t="s"/>
      <c r="AY247" t="n">
        <v>2214996</v>
      </c>
      <c r="AZ247" t="s">
        <v>437</v>
      </c>
      <c r="BA247" t="s"/>
      <c r="BB247" t="n">
        <v>63986</v>
      </c>
      <c r="BC247" t="n">
        <v>13.383228</v>
      </c>
      <c r="BD247" t="n">
        <v>52.504619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433</v>
      </c>
      <c r="F248" t="n">
        <v>529949</v>
      </c>
      <c r="G248" t="s">
        <v>74</v>
      </c>
      <c r="H248" t="s">
        <v>75</v>
      </c>
      <c r="I248" t="s"/>
      <c r="J248" t="s">
        <v>74</v>
      </c>
      <c r="K248" t="n">
        <v>107.5</v>
      </c>
      <c r="L248" t="s">
        <v>76</v>
      </c>
      <c r="M248" t="s"/>
      <c r="N248" t="s">
        <v>439</v>
      </c>
      <c r="O248" t="s">
        <v>78</v>
      </c>
      <c r="P248" t="s">
        <v>435</v>
      </c>
      <c r="Q248" t="s"/>
      <c r="R248" t="s">
        <v>119</v>
      </c>
      <c r="S248" t="s">
        <v>107</v>
      </c>
      <c r="T248" t="s">
        <v>81</v>
      </c>
      <c r="U248" t="s">
        <v>82</v>
      </c>
      <c r="V248" t="s">
        <v>83</v>
      </c>
      <c r="W248" t="s">
        <v>108</v>
      </c>
      <c r="X248" t="s"/>
      <c r="Y248" t="s">
        <v>85</v>
      </c>
      <c r="Z248">
        <f>HYPERLINK("https://hotelmonitor-cachepage.eclerx.com/savepage/tk_15444262567107995_sr_2399.html","info")</f>
        <v/>
      </c>
      <c r="AA248" t="n">
        <v>99184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88</v>
      </c>
      <c r="AO248" t="s"/>
      <c r="AP248" t="n">
        <v>57</v>
      </c>
      <c r="AQ248" t="s">
        <v>89</v>
      </c>
      <c r="AR248" t="s"/>
      <c r="AS248" t="s"/>
      <c r="AT248" t="s">
        <v>90</v>
      </c>
      <c r="AU248" t="s"/>
      <c r="AV248" t="s"/>
      <c r="AW248" t="s"/>
      <c r="AX248" t="s"/>
      <c r="AY248" t="n">
        <v>2214996</v>
      </c>
      <c r="AZ248" t="s">
        <v>437</v>
      </c>
      <c r="BA248" t="s"/>
      <c r="BB248" t="n">
        <v>63986</v>
      </c>
      <c r="BC248" t="n">
        <v>13.383228</v>
      </c>
      <c r="BD248" t="n">
        <v>52.504619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433</v>
      </c>
      <c r="F249" t="n">
        <v>529949</v>
      </c>
      <c r="G249" t="s">
        <v>74</v>
      </c>
      <c r="H249" t="s">
        <v>75</v>
      </c>
      <c r="I249" t="s"/>
      <c r="J249" t="s">
        <v>74</v>
      </c>
      <c r="K249" t="n">
        <v>107.5</v>
      </c>
      <c r="L249" t="s">
        <v>76</v>
      </c>
      <c r="M249" t="s"/>
      <c r="N249" t="s">
        <v>439</v>
      </c>
      <c r="O249" t="s">
        <v>78</v>
      </c>
      <c r="P249" t="s">
        <v>435</v>
      </c>
      <c r="Q249" t="s"/>
      <c r="R249" t="s">
        <v>119</v>
      </c>
      <c r="S249" t="s">
        <v>107</v>
      </c>
      <c r="T249" t="s">
        <v>81</v>
      </c>
      <c r="U249" t="s">
        <v>82</v>
      </c>
      <c r="V249" t="s">
        <v>83</v>
      </c>
      <c r="W249" t="s">
        <v>108</v>
      </c>
      <c r="X249" t="s"/>
      <c r="Y249" t="s">
        <v>85</v>
      </c>
      <c r="Z249">
        <f>HYPERLINK("https://hotelmonitor-cachepage.eclerx.com/savepage/tk_15444262567107995_sr_2399.html","info")</f>
        <v/>
      </c>
      <c r="AA249" t="n">
        <v>99184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88</v>
      </c>
      <c r="AO249" t="s"/>
      <c r="AP249" t="n">
        <v>57</v>
      </c>
      <c r="AQ249" t="s">
        <v>89</v>
      </c>
      <c r="AR249" t="s"/>
      <c r="AS249" t="s"/>
      <c r="AT249" t="s">
        <v>90</v>
      </c>
      <c r="AU249" t="s"/>
      <c r="AV249" t="s"/>
      <c r="AW249" t="s"/>
      <c r="AX249" t="s"/>
      <c r="AY249" t="n">
        <v>2214996</v>
      </c>
      <c r="AZ249" t="s">
        <v>437</v>
      </c>
      <c r="BA249" t="s"/>
      <c r="BB249" t="n">
        <v>63986</v>
      </c>
      <c r="BC249" t="n">
        <v>13.383228</v>
      </c>
      <c r="BD249" t="n">
        <v>52.504619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433</v>
      </c>
      <c r="F250" t="n">
        <v>529949</v>
      </c>
      <c r="G250" t="s">
        <v>74</v>
      </c>
      <c r="H250" t="s">
        <v>75</v>
      </c>
      <c r="I250" t="s"/>
      <c r="J250" t="s">
        <v>74</v>
      </c>
      <c r="K250" t="n">
        <v>107.5</v>
      </c>
      <c r="L250" t="s">
        <v>76</v>
      </c>
      <c r="M250" t="s"/>
      <c r="N250" t="s">
        <v>440</v>
      </c>
      <c r="O250" t="s">
        <v>78</v>
      </c>
      <c r="P250" t="s">
        <v>435</v>
      </c>
      <c r="Q250" t="s"/>
      <c r="R250" t="s">
        <v>119</v>
      </c>
      <c r="S250" t="s">
        <v>107</v>
      </c>
      <c r="T250" t="s">
        <v>81</v>
      </c>
      <c r="U250" t="s">
        <v>82</v>
      </c>
      <c r="V250" t="s">
        <v>83</v>
      </c>
      <c r="W250" t="s">
        <v>108</v>
      </c>
      <c r="X250" t="s"/>
      <c r="Y250" t="s">
        <v>85</v>
      </c>
      <c r="Z250">
        <f>HYPERLINK("https://hotelmonitor-cachepage.eclerx.com/savepage/tk_15444262567107995_sr_2399.html","info")</f>
        <v/>
      </c>
      <c r="AA250" t="n">
        <v>99184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88</v>
      </c>
      <c r="AO250" t="s"/>
      <c r="AP250" t="n">
        <v>57</v>
      </c>
      <c r="AQ250" t="s">
        <v>89</v>
      </c>
      <c r="AR250" t="s"/>
      <c r="AS250" t="s"/>
      <c r="AT250" t="s">
        <v>90</v>
      </c>
      <c r="AU250" t="s"/>
      <c r="AV250" t="s"/>
      <c r="AW250" t="s"/>
      <c r="AX250" t="s"/>
      <c r="AY250" t="n">
        <v>2214996</v>
      </c>
      <c r="AZ250" t="s">
        <v>437</v>
      </c>
      <c r="BA250" t="s"/>
      <c r="BB250" t="n">
        <v>63986</v>
      </c>
      <c r="BC250" t="n">
        <v>13.383228</v>
      </c>
      <c r="BD250" t="n">
        <v>52.504619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433</v>
      </c>
      <c r="F251" t="n">
        <v>529949</v>
      </c>
      <c r="G251" t="s">
        <v>74</v>
      </c>
      <c r="H251" t="s">
        <v>75</v>
      </c>
      <c r="I251" t="s"/>
      <c r="J251" t="s">
        <v>74</v>
      </c>
      <c r="K251" t="n">
        <v>107.5</v>
      </c>
      <c r="L251" t="s">
        <v>76</v>
      </c>
      <c r="M251" t="s"/>
      <c r="N251" t="s">
        <v>441</v>
      </c>
      <c r="O251" t="s">
        <v>78</v>
      </c>
      <c r="P251" t="s">
        <v>435</v>
      </c>
      <c r="Q251" t="s"/>
      <c r="R251" t="s">
        <v>119</v>
      </c>
      <c r="S251" t="s">
        <v>107</v>
      </c>
      <c r="T251" t="s">
        <v>81</v>
      </c>
      <c r="U251" t="s">
        <v>82</v>
      </c>
      <c r="V251" t="s">
        <v>83</v>
      </c>
      <c r="W251" t="s">
        <v>108</v>
      </c>
      <c r="X251" t="s"/>
      <c r="Y251" t="s">
        <v>85</v>
      </c>
      <c r="Z251">
        <f>HYPERLINK("https://hotelmonitor-cachepage.eclerx.com/savepage/tk_15444262567107995_sr_2399.html","info")</f>
        <v/>
      </c>
      <c r="AA251" t="n">
        <v>99184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88</v>
      </c>
      <c r="AO251" t="s"/>
      <c r="AP251" t="n">
        <v>57</v>
      </c>
      <c r="AQ251" t="s">
        <v>89</v>
      </c>
      <c r="AR251" t="s"/>
      <c r="AS251" t="s"/>
      <c r="AT251" t="s">
        <v>90</v>
      </c>
      <c r="AU251" t="s"/>
      <c r="AV251" t="s"/>
      <c r="AW251" t="s"/>
      <c r="AX251" t="s"/>
      <c r="AY251" t="n">
        <v>2214996</v>
      </c>
      <c r="AZ251" t="s">
        <v>437</v>
      </c>
      <c r="BA251" t="s"/>
      <c r="BB251" t="n">
        <v>63986</v>
      </c>
      <c r="BC251" t="n">
        <v>13.383228</v>
      </c>
      <c r="BD251" t="n">
        <v>52.504619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433</v>
      </c>
      <c r="F252" t="n">
        <v>529949</v>
      </c>
      <c r="G252" t="s">
        <v>74</v>
      </c>
      <c r="H252" t="s">
        <v>75</v>
      </c>
      <c r="I252" t="s"/>
      <c r="J252" t="s">
        <v>74</v>
      </c>
      <c r="K252" t="n">
        <v>117</v>
      </c>
      <c r="L252" t="s">
        <v>76</v>
      </c>
      <c r="M252" t="s"/>
      <c r="N252" t="s">
        <v>438</v>
      </c>
      <c r="O252" t="s">
        <v>78</v>
      </c>
      <c r="P252" t="s">
        <v>435</v>
      </c>
      <c r="Q252" t="s"/>
      <c r="R252" t="s">
        <v>119</v>
      </c>
      <c r="S252" t="s">
        <v>444</v>
      </c>
      <c r="T252" t="s">
        <v>81</v>
      </c>
      <c r="U252" t="s">
        <v>82</v>
      </c>
      <c r="V252" t="s">
        <v>83</v>
      </c>
      <c r="W252" t="s">
        <v>108</v>
      </c>
      <c r="X252" t="s"/>
      <c r="Y252" t="s">
        <v>85</v>
      </c>
      <c r="Z252">
        <f>HYPERLINK("https://hotelmonitor-cachepage.eclerx.com/savepage/tk_15444262567107995_sr_2399.html","info")</f>
        <v/>
      </c>
      <c r="AA252" t="n">
        <v>99184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88</v>
      </c>
      <c r="AO252" t="s"/>
      <c r="AP252" t="n">
        <v>57</v>
      </c>
      <c r="AQ252" t="s">
        <v>89</v>
      </c>
      <c r="AR252" t="s"/>
      <c r="AS252" t="s"/>
      <c r="AT252" t="s">
        <v>90</v>
      </c>
      <c r="AU252" t="s"/>
      <c r="AV252" t="s"/>
      <c r="AW252" t="s"/>
      <c r="AX252" t="s"/>
      <c r="AY252" t="n">
        <v>2214996</v>
      </c>
      <c r="AZ252" t="s">
        <v>437</v>
      </c>
      <c r="BA252" t="s"/>
      <c r="BB252" t="n">
        <v>63986</v>
      </c>
      <c r="BC252" t="n">
        <v>13.383228</v>
      </c>
      <c r="BD252" t="n">
        <v>52.504619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433</v>
      </c>
      <c r="F253" t="n">
        <v>529949</v>
      </c>
      <c r="G253" t="s">
        <v>74</v>
      </c>
      <c r="H253" t="s">
        <v>75</v>
      </c>
      <c r="I253" t="s"/>
      <c r="J253" t="s">
        <v>74</v>
      </c>
      <c r="K253" t="n">
        <v>117</v>
      </c>
      <c r="L253" t="s">
        <v>76</v>
      </c>
      <c r="M253" t="s"/>
      <c r="N253" t="s">
        <v>438</v>
      </c>
      <c r="O253" t="s">
        <v>78</v>
      </c>
      <c r="P253" t="s">
        <v>435</v>
      </c>
      <c r="Q253" t="s"/>
      <c r="R253" t="s">
        <v>119</v>
      </c>
      <c r="S253" t="s">
        <v>444</v>
      </c>
      <c r="T253" t="s">
        <v>81</v>
      </c>
      <c r="U253" t="s">
        <v>82</v>
      </c>
      <c r="V253" t="s">
        <v>83</v>
      </c>
      <c r="W253" t="s">
        <v>108</v>
      </c>
      <c r="X253" t="s"/>
      <c r="Y253" t="s">
        <v>85</v>
      </c>
      <c r="Z253">
        <f>HYPERLINK("https://hotelmonitor-cachepage.eclerx.com/savepage/tk_15444262567107995_sr_2399.html","info")</f>
        <v/>
      </c>
      <c r="AA253" t="n">
        <v>99184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88</v>
      </c>
      <c r="AO253" t="s"/>
      <c r="AP253" t="n">
        <v>57</v>
      </c>
      <c r="AQ253" t="s">
        <v>89</v>
      </c>
      <c r="AR253" t="s"/>
      <c r="AS253" t="s"/>
      <c r="AT253" t="s">
        <v>90</v>
      </c>
      <c r="AU253" t="s"/>
      <c r="AV253" t="s"/>
      <c r="AW253" t="s"/>
      <c r="AX253" t="s"/>
      <c r="AY253" t="n">
        <v>2214996</v>
      </c>
      <c r="AZ253" t="s">
        <v>437</v>
      </c>
      <c r="BA253" t="s"/>
      <c r="BB253" t="n">
        <v>63986</v>
      </c>
      <c r="BC253" t="n">
        <v>13.383228</v>
      </c>
      <c r="BD253" t="n">
        <v>52.504619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433</v>
      </c>
      <c r="F254" t="n">
        <v>529949</v>
      </c>
      <c r="G254" t="s">
        <v>74</v>
      </c>
      <c r="H254" t="s">
        <v>75</v>
      </c>
      <c r="I254" t="s"/>
      <c r="J254" t="s">
        <v>74</v>
      </c>
      <c r="K254" t="n">
        <v>117</v>
      </c>
      <c r="L254" t="s">
        <v>76</v>
      </c>
      <c r="M254" t="s"/>
      <c r="N254" t="s">
        <v>442</v>
      </c>
      <c r="O254" t="s">
        <v>78</v>
      </c>
      <c r="P254" t="s">
        <v>435</v>
      </c>
      <c r="Q254" t="s"/>
      <c r="R254" t="s">
        <v>119</v>
      </c>
      <c r="S254" t="s">
        <v>444</v>
      </c>
      <c r="T254" t="s">
        <v>81</v>
      </c>
      <c r="U254" t="s">
        <v>82</v>
      </c>
      <c r="V254" t="s">
        <v>83</v>
      </c>
      <c r="W254" t="s">
        <v>108</v>
      </c>
      <c r="X254" t="s"/>
      <c r="Y254" t="s">
        <v>85</v>
      </c>
      <c r="Z254">
        <f>HYPERLINK("https://hotelmonitor-cachepage.eclerx.com/savepage/tk_15444262567107995_sr_2399.html","info")</f>
        <v/>
      </c>
      <c r="AA254" t="n">
        <v>99184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88</v>
      </c>
      <c r="AO254" t="s"/>
      <c r="AP254" t="n">
        <v>57</v>
      </c>
      <c r="AQ254" t="s">
        <v>89</v>
      </c>
      <c r="AR254" t="s"/>
      <c r="AS254" t="s"/>
      <c r="AT254" t="s">
        <v>90</v>
      </c>
      <c r="AU254" t="s"/>
      <c r="AV254" t="s"/>
      <c r="AW254" t="s"/>
      <c r="AX254" t="s"/>
      <c r="AY254" t="n">
        <v>2214996</v>
      </c>
      <c r="AZ254" t="s">
        <v>437</v>
      </c>
      <c r="BA254" t="s"/>
      <c r="BB254" t="n">
        <v>63986</v>
      </c>
      <c r="BC254" t="n">
        <v>13.383228</v>
      </c>
      <c r="BD254" t="n">
        <v>52.504619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433</v>
      </c>
      <c r="F255" t="n">
        <v>529949</v>
      </c>
      <c r="G255" t="s">
        <v>74</v>
      </c>
      <c r="H255" t="s">
        <v>75</v>
      </c>
      <c r="I255" t="s"/>
      <c r="J255" t="s">
        <v>74</v>
      </c>
      <c r="K255" t="n">
        <v>117</v>
      </c>
      <c r="L255" t="s">
        <v>76</v>
      </c>
      <c r="M255" t="s"/>
      <c r="N255" t="s">
        <v>443</v>
      </c>
      <c r="O255" t="s">
        <v>78</v>
      </c>
      <c r="P255" t="s">
        <v>435</v>
      </c>
      <c r="Q255" t="s"/>
      <c r="R255" t="s">
        <v>119</v>
      </c>
      <c r="S255" t="s">
        <v>444</v>
      </c>
      <c r="T255" t="s">
        <v>81</v>
      </c>
      <c r="U255" t="s">
        <v>82</v>
      </c>
      <c r="V255" t="s">
        <v>83</v>
      </c>
      <c r="W255" t="s">
        <v>108</v>
      </c>
      <c r="X255" t="s"/>
      <c r="Y255" t="s">
        <v>85</v>
      </c>
      <c r="Z255">
        <f>HYPERLINK("https://hotelmonitor-cachepage.eclerx.com/savepage/tk_15444262567107995_sr_2399.html","info")</f>
        <v/>
      </c>
      <c r="AA255" t="n">
        <v>99184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88</v>
      </c>
      <c r="AO255" t="s"/>
      <c r="AP255" t="n">
        <v>57</v>
      </c>
      <c r="AQ255" t="s">
        <v>89</v>
      </c>
      <c r="AR255" t="s"/>
      <c r="AS255" t="s"/>
      <c r="AT255" t="s">
        <v>90</v>
      </c>
      <c r="AU255" t="s"/>
      <c r="AV255" t="s"/>
      <c r="AW255" t="s"/>
      <c r="AX255" t="s"/>
      <c r="AY255" t="n">
        <v>2214996</v>
      </c>
      <c r="AZ255" t="s">
        <v>437</v>
      </c>
      <c r="BA255" t="s"/>
      <c r="BB255" t="n">
        <v>63986</v>
      </c>
      <c r="BC255" t="n">
        <v>13.383228</v>
      </c>
      <c r="BD255" t="n">
        <v>52.504619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445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94</v>
      </c>
      <c r="L256" t="s">
        <v>76</v>
      </c>
      <c r="M256" t="s"/>
      <c r="N256" t="s">
        <v>113</v>
      </c>
      <c r="O256" t="s">
        <v>78</v>
      </c>
      <c r="P256" t="s">
        <v>445</v>
      </c>
      <c r="Q256" t="s"/>
      <c r="R256" t="s">
        <v>119</v>
      </c>
      <c r="S256" t="s">
        <v>330</v>
      </c>
      <c r="T256" t="s">
        <v>81</v>
      </c>
      <c r="U256" t="s">
        <v>82</v>
      </c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HYPERLINK("https://hotelmonitor-cachepage.eclerx.com/savepage/tk_15444261046028109_sr_2399.html","info")</f>
        <v/>
      </c>
      <c r="AA256" t="n">
        <v>-2071738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88</v>
      </c>
      <c r="AO256" t="s"/>
      <c r="AP256" t="n">
        <v>10</v>
      </c>
      <c r="AQ256" t="s">
        <v>89</v>
      </c>
      <c r="AR256" t="s"/>
      <c r="AS256" t="s"/>
      <c r="AT256" t="s">
        <v>90</v>
      </c>
      <c r="AU256" t="s"/>
      <c r="AV256" t="s"/>
      <c r="AW256" t="s"/>
      <c r="AX256" t="s"/>
      <c r="AY256" t="n">
        <v>2071738</v>
      </c>
      <c r="AZ256" t="s">
        <v>446</v>
      </c>
      <c r="BA256" t="s"/>
      <c r="BB256" t="n">
        <v>66303</v>
      </c>
      <c r="BC256" t="n">
        <v>13.47423</v>
      </c>
      <c r="BD256" t="n">
        <v>52.61019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445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110</v>
      </c>
      <c r="L257" t="s">
        <v>76</v>
      </c>
      <c r="M257" t="s"/>
      <c r="N257" t="s">
        <v>129</v>
      </c>
      <c r="O257" t="s">
        <v>78</v>
      </c>
      <c r="P257" t="s">
        <v>445</v>
      </c>
      <c r="Q257" t="s"/>
      <c r="R257" t="s">
        <v>119</v>
      </c>
      <c r="S257" t="s">
        <v>447</v>
      </c>
      <c r="T257" t="s">
        <v>81</v>
      </c>
      <c r="U257" t="s">
        <v>82</v>
      </c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HYPERLINK("https://hotelmonitor-cachepage.eclerx.com/savepage/tk_15444261046028109_sr_2399.html","info")</f>
        <v/>
      </c>
      <c r="AA257" t="n">
        <v>-2071738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88</v>
      </c>
      <c r="AO257" t="s"/>
      <c r="AP257" t="n">
        <v>10</v>
      </c>
      <c r="AQ257" t="s">
        <v>89</v>
      </c>
      <c r="AR257" t="s"/>
      <c r="AS257" t="s"/>
      <c r="AT257" t="s">
        <v>90</v>
      </c>
      <c r="AU257" t="s"/>
      <c r="AV257" t="s"/>
      <c r="AW257" t="s"/>
      <c r="AX257" t="s"/>
      <c r="AY257" t="n">
        <v>2071738</v>
      </c>
      <c r="AZ257" t="s">
        <v>446</v>
      </c>
      <c r="BA257" t="s"/>
      <c r="BB257" t="n">
        <v>66303</v>
      </c>
      <c r="BC257" t="n">
        <v>13.47423</v>
      </c>
      <c r="BD257" t="n">
        <v>52.61019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448</v>
      </c>
      <c r="F258" t="n">
        <v>1401735</v>
      </c>
      <c r="G258" t="s">
        <v>74</v>
      </c>
      <c r="H258" t="s">
        <v>75</v>
      </c>
      <c r="I258" t="s"/>
      <c r="J258" t="s">
        <v>74</v>
      </c>
      <c r="K258" t="n">
        <v>68</v>
      </c>
      <c r="L258" t="s">
        <v>76</v>
      </c>
      <c r="M258" t="s"/>
      <c r="N258" t="s">
        <v>113</v>
      </c>
      <c r="O258" t="s">
        <v>78</v>
      </c>
      <c r="P258" t="s">
        <v>449</v>
      </c>
      <c r="Q258" t="s"/>
      <c r="R258" t="s">
        <v>79</v>
      </c>
      <c r="S258" t="s">
        <v>450</v>
      </c>
      <c r="T258" t="s">
        <v>81</v>
      </c>
      <c r="U258" t="s">
        <v>82</v>
      </c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HYPERLINK("https://hotelmonitor-cachepage.eclerx.com/savepage/tk_1544426481592283_sr_2399.html","info")</f>
        <v/>
      </c>
      <c r="AA258" t="n">
        <v>203345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88</v>
      </c>
      <c r="AO258" t="s"/>
      <c r="AP258" t="n">
        <v>124</v>
      </c>
      <c r="AQ258" t="s">
        <v>89</v>
      </c>
      <c r="AR258" t="s"/>
      <c r="AS258" t="s"/>
      <c r="AT258" t="s">
        <v>90</v>
      </c>
      <c r="AU258" t="s"/>
      <c r="AV258" t="s"/>
      <c r="AW258" t="s"/>
      <c r="AX258" t="s"/>
      <c r="AY258" t="n">
        <v>230980</v>
      </c>
      <c r="AZ258" t="s">
        <v>451</v>
      </c>
      <c r="BA258" t="s"/>
      <c r="BB258" t="n">
        <v>43330</v>
      </c>
      <c r="BC258" t="n">
        <v>13.31941</v>
      </c>
      <c r="BD258" t="n">
        <v>52.500222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452</v>
      </c>
      <c r="F259" t="n">
        <v>-1</v>
      </c>
      <c r="G259" t="s">
        <v>74</v>
      </c>
      <c r="H259" t="s">
        <v>75</v>
      </c>
      <c r="I259" t="s"/>
      <c r="J259" t="s">
        <v>74</v>
      </c>
      <c r="K259" t="n">
        <v>70.40000000000001</v>
      </c>
      <c r="L259" t="s">
        <v>76</v>
      </c>
      <c r="M259" t="s"/>
      <c r="N259" t="s">
        <v>113</v>
      </c>
      <c r="O259" t="s">
        <v>78</v>
      </c>
      <c r="P259" t="s">
        <v>452</v>
      </c>
      <c r="Q259" t="s"/>
      <c r="R259" t="s">
        <v>119</v>
      </c>
      <c r="S259" t="s">
        <v>453</v>
      </c>
      <c r="T259" t="s">
        <v>81</v>
      </c>
      <c r="U259" t="s">
        <v>82</v>
      </c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HYPERLINK("https://hotelmonitor-cachepage.eclerx.com/savepage/tk_1544426823760715_sr_2399.html","info")</f>
        <v/>
      </c>
      <c r="AA259" t="n">
        <v>-2071792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88</v>
      </c>
      <c r="AO259" t="s"/>
      <c r="AP259" t="n">
        <v>221</v>
      </c>
      <c r="AQ259" t="s">
        <v>89</v>
      </c>
      <c r="AR259" t="s"/>
      <c r="AS259" t="s"/>
      <c r="AT259" t="s">
        <v>90</v>
      </c>
      <c r="AU259" t="s"/>
      <c r="AV259" t="s"/>
      <c r="AW259" t="s"/>
      <c r="AX259" t="s"/>
      <c r="AY259" t="n">
        <v>2071792</v>
      </c>
      <c r="AZ259" t="s">
        <v>454</v>
      </c>
      <c r="BA259" t="s"/>
      <c r="BB259" t="n">
        <v>87319</v>
      </c>
      <c r="BC259" t="n">
        <v>13.392502</v>
      </c>
      <c r="BD259" t="n">
        <v>52.526329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452</v>
      </c>
      <c r="F260" t="n">
        <v>-1</v>
      </c>
      <c r="G260" t="s">
        <v>74</v>
      </c>
      <c r="H260" t="s">
        <v>75</v>
      </c>
      <c r="I260" t="s"/>
      <c r="J260" t="s">
        <v>74</v>
      </c>
      <c r="K260" t="n">
        <v>95.40000000000001</v>
      </c>
      <c r="L260" t="s">
        <v>76</v>
      </c>
      <c r="M260" t="s"/>
      <c r="N260" t="s">
        <v>455</v>
      </c>
      <c r="O260" t="s">
        <v>78</v>
      </c>
      <c r="P260" t="s">
        <v>452</v>
      </c>
      <c r="Q260" t="s"/>
      <c r="R260" t="s">
        <v>119</v>
      </c>
      <c r="S260" t="s">
        <v>456</v>
      </c>
      <c r="T260" t="s">
        <v>81</v>
      </c>
      <c r="U260" t="s">
        <v>82</v>
      </c>
      <c r="V260" t="s">
        <v>83</v>
      </c>
      <c r="W260" t="s">
        <v>108</v>
      </c>
      <c r="X260" t="s"/>
      <c r="Y260" t="s">
        <v>85</v>
      </c>
      <c r="Z260">
        <f>HYPERLINK("https://hotelmonitor-cachepage.eclerx.com/savepage/tk_1544426823760715_sr_2399.html","info")</f>
        <v/>
      </c>
      <c r="AA260" t="n">
        <v>-2071792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88</v>
      </c>
      <c r="AO260" t="s"/>
      <c r="AP260" t="n">
        <v>221</v>
      </c>
      <c r="AQ260" t="s">
        <v>89</v>
      </c>
      <c r="AR260" t="s"/>
      <c r="AS260" t="s"/>
      <c r="AT260" t="s">
        <v>90</v>
      </c>
      <c r="AU260" t="s"/>
      <c r="AV260" t="s"/>
      <c r="AW260" t="s"/>
      <c r="AX260" t="s"/>
      <c r="AY260" t="n">
        <v>2071792</v>
      </c>
      <c r="AZ260" t="s">
        <v>454</v>
      </c>
      <c r="BA260" t="s"/>
      <c r="BB260" t="n">
        <v>87319</v>
      </c>
      <c r="BC260" t="n">
        <v>13.392502</v>
      </c>
      <c r="BD260" t="n">
        <v>52.526329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457</v>
      </c>
      <c r="F261" t="n">
        <v>-1</v>
      </c>
      <c r="G261" t="s">
        <v>74</v>
      </c>
      <c r="H261" t="s">
        <v>75</v>
      </c>
      <c r="I261" t="s"/>
      <c r="J261" t="s">
        <v>74</v>
      </c>
      <c r="K261" t="n">
        <v>89.25</v>
      </c>
      <c r="L261" t="s">
        <v>76</v>
      </c>
      <c r="M261" t="s"/>
      <c r="N261" t="s">
        <v>458</v>
      </c>
      <c r="O261" t="s">
        <v>78</v>
      </c>
      <c r="P261" t="s">
        <v>457</v>
      </c>
      <c r="Q261" t="s"/>
      <c r="R261" t="s">
        <v>79</v>
      </c>
      <c r="S261" t="s">
        <v>203</v>
      </c>
      <c r="T261" t="s">
        <v>81</v>
      </c>
      <c r="U261" t="s">
        <v>82</v>
      </c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HYPERLINK("https://hotelmonitor-cachepage.eclerx.com/savepage/tk_15444276652614374_sr_2399.html","info")</f>
        <v/>
      </c>
      <c r="AA261" t="n">
        <v>-6796543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88</v>
      </c>
      <c r="AO261" t="s"/>
      <c r="AP261" t="n">
        <v>473</v>
      </c>
      <c r="AQ261" t="s">
        <v>89</v>
      </c>
      <c r="AR261" t="s"/>
      <c r="AS261" t="s"/>
      <c r="AT261" t="s">
        <v>90</v>
      </c>
      <c r="AU261" t="s"/>
      <c r="AV261" t="s"/>
      <c r="AW261" t="s"/>
      <c r="AX261" t="s"/>
      <c r="AY261" t="n">
        <v>6796543</v>
      </c>
      <c r="AZ261" t="s">
        <v>459</v>
      </c>
      <c r="BA261" t="s"/>
      <c r="BB261" t="n">
        <v>552339</v>
      </c>
      <c r="BC261" t="n">
        <v>13.417036</v>
      </c>
      <c r="BD261" t="n">
        <v>52.523904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457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98.7</v>
      </c>
      <c r="L262" t="s">
        <v>76</v>
      </c>
      <c r="M262" t="s"/>
      <c r="N262" t="s">
        <v>460</v>
      </c>
      <c r="O262" t="s">
        <v>78</v>
      </c>
      <c r="P262" t="s">
        <v>457</v>
      </c>
      <c r="Q262" t="s"/>
      <c r="R262" t="s">
        <v>79</v>
      </c>
      <c r="S262" t="s">
        <v>204</v>
      </c>
      <c r="T262" t="s">
        <v>81</v>
      </c>
      <c r="U262" t="s">
        <v>82</v>
      </c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HYPERLINK("https://hotelmonitor-cachepage.eclerx.com/savepage/tk_15444276652614374_sr_2399.html","info")</f>
        <v/>
      </c>
      <c r="AA262" t="n">
        <v>-6796543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88</v>
      </c>
      <c r="AO262" t="s"/>
      <c r="AP262" t="n">
        <v>473</v>
      </c>
      <c r="AQ262" t="s">
        <v>89</v>
      </c>
      <c r="AR262" t="s"/>
      <c r="AS262" t="s"/>
      <c r="AT262" t="s">
        <v>90</v>
      </c>
      <c r="AU262" t="s"/>
      <c r="AV262" t="s"/>
      <c r="AW262" t="s"/>
      <c r="AX262" t="s"/>
      <c r="AY262" t="n">
        <v>6796543</v>
      </c>
      <c r="AZ262" t="s">
        <v>459</v>
      </c>
      <c r="BA262" t="s"/>
      <c r="BB262" t="n">
        <v>552339</v>
      </c>
      <c r="BC262" t="n">
        <v>13.417036</v>
      </c>
      <c r="BD262" t="n">
        <v>52.523904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457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103.43</v>
      </c>
      <c r="L263" t="s">
        <v>76</v>
      </c>
      <c r="M263" t="s"/>
      <c r="N263" t="s">
        <v>461</v>
      </c>
      <c r="O263" t="s">
        <v>78</v>
      </c>
      <c r="P263" t="s">
        <v>457</v>
      </c>
      <c r="Q263" t="s"/>
      <c r="R263" t="s">
        <v>79</v>
      </c>
      <c r="S263" t="s">
        <v>462</v>
      </c>
      <c r="T263" t="s">
        <v>81</v>
      </c>
      <c r="U263" t="s">
        <v>82</v>
      </c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HYPERLINK("https://hotelmonitor-cachepage.eclerx.com/savepage/tk_15444276652614374_sr_2399.html","info")</f>
        <v/>
      </c>
      <c r="AA263" t="n">
        <v>-6796543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88</v>
      </c>
      <c r="AO263" t="s"/>
      <c r="AP263" t="n">
        <v>473</v>
      </c>
      <c r="AQ263" t="s">
        <v>89</v>
      </c>
      <c r="AR263" t="s"/>
      <c r="AS263" t="s"/>
      <c r="AT263" t="s">
        <v>90</v>
      </c>
      <c r="AU263" t="s"/>
      <c r="AV263" t="s"/>
      <c r="AW263" t="s"/>
      <c r="AX263" t="s"/>
      <c r="AY263" t="n">
        <v>6796543</v>
      </c>
      <c r="AZ263" t="s">
        <v>459</v>
      </c>
      <c r="BA263" t="s"/>
      <c r="BB263" t="n">
        <v>552339</v>
      </c>
      <c r="BC263" t="n">
        <v>13.417036</v>
      </c>
      <c r="BD263" t="n">
        <v>52.523904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457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103.43</v>
      </c>
      <c r="L264" t="s">
        <v>76</v>
      </c>
      <c r="M264" t="s"/>
      <c r="N264" t="s">
        <v>463</v>
      </c>
      <c r="O264" t="s">
        <v>78</v>
      </c>
      <c r="P264" t="s">
        <v>457</v>
      </c>
      <c r="Q264" t="s"/>
      <c r="R264" t="s">
        <v>79</v>
      </c>
      <c r="S264" t="s">
        <v>462</v>
      </c>
      <c r="T264" t="s">
        <v>81</v>
      </c>
      <c r="U264" t="s">
        <v>82</v>
      </c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HYPERLINK("https://hotelmonitor-cachepage.eclerx.com/savepage/tk_15444276652614374_sr_2399.html","info")</f>
        <v/>
      </c>
      <c r="AA264" t="n">
        <v>-6796543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88</v>
      </c>
      <c r="AO264" t="s"/>
      <c r="AP264" t="n">
        <v>473</v>
      </c>
      <c r="AQ264" t="s">
        <v>89</v>
      </c>
      <c r="AR264" t="s"/>
      <c r="AS264" t="s"/>
      <c r="AT264" t="s">
        <v>90</v>
      </c>
      <c r="AU264" t="s"/>
      <c r="AV264" t="s"/>
      <c r="AW264" t="s"/>
      <c r="AX264" t="s"/>
      <c r="AY264" t="n">
        <v>6796543</v>
      </c>
      <c r="AZ264" t="s">
        <v>459</v>
      </c>
      <c r="BA264" t="s"/>
      <c r="BB264" t="n">
        <v>552339</v>
      </c>
      <c r="BC264" t="n">
        <v>13.417036</v>
      </c>
      <c r="BD264" t="n">
        <v>52.523904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457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114.45</v>
      </c>
      <c r="L265" t="s">
        <v>76</v>
      </c>
      <c r="M265" t="s"/>
      <c r="N265" t="s">
        <v>461</v>
      </c>
      <c r="O265" t="s">
        <v>78</v>
      </c>
      <c r="P265" t="s">
        <v>457</v>
      </c>
      <c r="Q265" t="s"/>
      <c r="R265" t="s">
        <v>79</v>
      </c>
      <c r="S265" t="s">
        <v>206</v>
      </c>
      <c r="T265" t="s">
        <v>81</v>
      </c>
      <c r="U265" t="s">
        <v>82</v>
      </c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HYPERLINK("https://hotelmonitor-cachepage.eclerx.com/savepage/tk_15444276652614374_sr_2399.html","info")</f>
        <v/>
      </c>
      <c r="AA265" t="n">
        <v>-6796543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88</v>
      </c>
      <c r="AO265" t="s"/>
      <c r="AP265" t="n">
        <v>473</v>
      </c>
      <c r="AQ265" t="s">
        <v>89</v>
      </c>
      <c r="AR265" t="s"/>
      <c r="AS265" t="s"/>
      <c r="AT265" t="s">
        <v>90</v>
      </c>
      <c r="AU265" t="s"/>
      <c r="AV265" t="s"/>
      <c r="AW265" t="s"/>
      <c r="AX265" t="s"/>
      <c r="AY265" t="n">
        <v>6796543</v>
      </c>
      <c r="AZ265" t="s">
        <v>459</v>
      </c>
      <c r="BA265" t="s"/>
      <c r="BB265" t="n">
        <v>552339</v>
      </c>
      <c r="BC265" t="n">
        <v>13.417036</v>
      </c>
      <c r="BD265" t="n">
        <v>52.523904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457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114.45</v>
      </c>
      <c r="L266" t="s">
        <v>76</v>
      </c>
      <c r="M266" t="s"/>
      <c r="N266" t="s">
        <v>463</v>
      </c>
      <c r="O266" t="s">
        <v>78</v>
      </c>
      <c r="P266" t="s">
        <v>457</v>
      </c>
      <c r="Q266" t="s"/>
      <c r="R266" t="s">
        <v>79</v>
      </c>
      <c r="S266" t="s">
        <v>206</v>
      </c>
      <c r="T266" t="s">
        <v>81</v>
      </c>
      <c r="U266" t="s">
        <v>82</v>
      </c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HYPERLINK("https://hotelmonitor-cachepage.eclerx.com/savepage/tk_15444276652614374_sr_2399.html","info")</f>
        <v/>
      </c>
      <c r="AA266" t="n">
        <v>-6796543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88</v>
      </c>
      <c r="AO266" t="s"/>
      <c r="AP266" t="n">
        <v>473</v>
      </c>
      <c r="AQ266" t="s">
        <v>89</v>
      </c>
      <c r="AR266" t="s"/>
      <c r="AS266" t="s"/>
      <c r="AT266" t="s">
        <v>90</v>
      </c>
      <c r="AU266" t="s"/>
      <c r="AV266" t="s"/>
      <c r="AW266" t="s"/>
      <c r="AX266" t="s"/>
      <c r="AY266" t="n">
        <v>6796543</v>
      </c>
      <c r="AZ266" t="s">
        <v>459</v>
      </c>
      <c r="BA266" t="s"/>
      <c r="BB266" t="n">
        <v>552339</v>
      </c>
      <c r="BC266" t="n">
        <v>13.417036</v>
      </c>
      <c r="BD266" t="n">
        <v>52.523904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457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116.55</v>
      </c>
      <c r="L267" t="s">
        <v>76</v>
      </c>
      <c r="M267" t="s"/>
      <c r="N267" t="s">
        <v>460</v>
      </c>
      <c r="O267" t="s">
        <v>78</v>
      </c>
      <c r="P267" t="s">
        <v>457</v>
      </c>
      <c r="Q267" t="s"/>
      <c r="R267" t="s">
        <v>79</v>
      </c>
      <c r="S267" t="s">
        <v>207</v>
      </c>
      <c r="T267" t="s">
        <v>81</v>
      </c>
      <c r="U267" t="s">
        <v>82</v>
      </c>
      <c r="V267" t="s">
        <v>83</v>
      </c>
      <c r="W267" t="s">
        <v>108</v>
      </c>
      <c r="X267" t="s"/>
      <c r="Y267" t="s">
        <v>85</v>
      </c>
      <c r="Z267">
        <f>HYPERLINK("https://hotelmonitor-cachepage.eclerx.com/savepage/tk_15444276652614374_sr_2399.html","info")</f>
        <v/>
      </c>
      <c r="AA267" t="n">
        <v>-6796543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88</v>
      </c>
      <c r="AO267" t="s"/>
      <c r="AP267" t="n">
        <v>473</v>
      </c>
      <c r="AQ267" t="s">
        <v>89</v>
      </c>
      <c r="AR267" t="s"/>
      <c r="AS267" t="s"/>
      <c r="AT267" t="s">
        <v>90</v>
      </c>
      <c r="AU267" t="s"/>
      <c r="AV267" t="s"/>
      <c r="AW267" t="s"/>
      <c r="AX267" t="s"/>
      <c r="AY267" t="n">
        <v>6796543</v>
      </c>
      <c r="AZ267" t="s">
        <v>459</v>
      </c>
      <c r="BA267" t="s"/>
      <c r="BB267" t="n">
        <v>552339</v>
      </c>
      <c r="BC267" t="n">
        <v>13.417036</v>
      </c>
      <c r="BD267" t="n">
        <v>52.523904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457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126</v>
      </c>
      <c r="L268" t="s">
        <v>76</v>
      </c>
      <c r="M268" t="s"/>
      <c r="N268" t="s">
        <v>460</v>
      </c>
      <c r="O268" t="s">
        <v>78</v>
      </c>
      <c r="P268" t="s">
        <v>457</v>
      </c>
      <c r="Q268" t="s"/>
      <c r="R268" t="s">
        <v>79</v>
      </c>
      <c r="S268" t="s">
        <v>464</v>
      </c>
      <c r="T268" t="s">
        <v>81</v>
      </c>
      <c r="U268" t="s">
        <v>82</v>
      </c>
      <c r="V268" t="s">
        <v>83</v>
      </c>
      <c r="W268" t="s">
        <v>108</v>
      </c>
      <c r="X268" t="s"/>
      <c r="Y268" t="s">
        <v>85</v>
      </c>
      <c r="Z268">
        <f>HYPERLINK("https://hotelmonitor-cachepage.eclerx.com/savepage/tk_15444276652614374_sr_2399.html","info")</f>
        <v/>
      </c>
      <c r="AA268" t="n">
        <v>-6796543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88</v>
      </c>
      <c r="AO268" t="s"/>
      <c r="AP268" t="n">
        <v>473</v>
      </c>
      <c r="AQ268" t="s">
        <v>89</v>
      </c>
      <c r="AR268" t="s"/>
      <c r="AS268" t="s"/>
      <c r="AT268" t="s">
        <v>90</v>
      </c>
      <c r="AU268" t="s"/>
      <c r="AV268" t="s"/>
      <c r="AW268" t="s"/>
      <c r="AX268" t="s"/>
      <c r="AY268" t="n">
        <v>6796543</v>
      </c>
      <c r="AZ268" t="s">
        <v>459</v>
      </c>
      <c r="BA268" t="s"/>
      <c r="BB268" t="n">
        <v>552339</v>
      </c>
      <c r="BC268" t="n">
        <v>13.417036</v>
      </c>
      <c r="BD268" t="n">
        <v>52.523904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457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130.73</v>
      </c>
      <c r="L269" t="s">
        <v>76</v>
      </c>
      <c r="M269" t="s"/>
      <c r="N269" t="s">
        <v>461</v>
      </c>
      <c r="O269" t="s">
        <v>78</v>
      </c>
      <c r="P269" t="s">
        <v>457</v>
      </c>
      <c r="Q269" t="s"/>
      <c r="R269" t="s">
        <v>79</v>
      </c>
      <c r="S269" t="s">
        <v>465</v>
      </c>
      <c r="T269" t="s">
        <v>81</v>
      </c>
      <c r="U269" t="s">
        <v>82</v>
      </c>
      <c r="V269" t="s">
        <v>83</v>
      </c>
      <c r="W269" t="s">
        <v>108</v>
      </c>
      <c r="X269" t="s"/>
      <c r="Y269" t="s">
        <v>85</v>
      </c>
      <c r="Z269">
        <f>HYPERLINK("https://hotelmonitor-cachepage.eclerx.com/savepage/tk_15444276652614374_sr_2399.html","info")</f>
        <v/>
      </c>
      <c r="AA269" t="n">
        <v>-6796543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88</v>
      </c>
      <c r="AO269" t="s"/>
      <c r="AP269" t="n">
        <v>473</v>
      </c>
      <c r="AQ269" t="s">
        <v>89</v>
      </c>
      <c r="AR269" t="s"/>
      <c r="AS269" t="s"/>
      <c r="AT269" t="s">
        <v>90</v>
      </c>
      <c r="AU269" t="s"/>
      <c r="AV269" t="s"/>
      <c r="AW269" t="s"/>
      <c r="AX269" t="s"/>
      <c r="AY269" t="n">
        <v>6796543</v>
      </c>
      <c r="AZ269" t="s">
        <v>459</v>
      </c>
      <c r="BA269" t="s"/>
      <c r="BB269" t="n">
        <v>552339</v>
      </c>
      <c r="BC269" t="n">
        <v>13.417036</v>
      </c>
      <c r="BD269" t="n">
        <v>52.523904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457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130.73</v>
      </c>
      <c r="L270" t="s">
        <v>76</v>
      </c>
      <c r="M270" t="s"/>
      <c r="N270" t="s">
        <v>463</v>
      </c>
      <c r="O270" t="s">
        <v>78</v>
      </c>
      <c r="P270" t="s">
        <v>457</v>
      </c>
      <c r="Q270" t="s"/>
      <c r="R270" t="s">
        <v>79</v>
      </c>
      <c r="S270" t="s">
        <v>465</v>
      </c>
      <c r="T270" t="s">
        <v>81</v>
      </c>
      <c r="U270" t="s">
        <v>82</v>
      </c>
      <c r="V270" t="s">
        <v>83</v>
      </c>
      <c r="W270" t="s">
        <v>108</v>
      </c>
      <c r="X270" t="s"/>
      <c r="Y270" t="s">
        <v>85</v>
      </c>
      <c r="Z270">
        <f>HYPERLINK("https://hotelmonitor-cachepage.eclerx.com/savepage/tk_15444276652614374_sr_2399.html","info")</f>
        <v/>
      </c>
      <c r="AA270" t="n">
        <v>-6796543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88</v>
      </c>
      <c r="AO270" t="s"/>
      <c r="AP270" t="n">
        <v>473</v>
      </c>
      <c r="AQ270" t="s">
        <v>89</v>
      </c>
      <c r="AR270" t="s"/>
      <c r="AS270" t="s"/>
      <c r="AT270" t="s">
        <v>90</v>
      </c>
      <c r="AU270" t="s"/>
      <c r="AV270" t="s"/>
      <c r="AW270" t="s"/>
      <c r="AX270" t="s"/>
      <c r="AY270" t="n">
        <v>6796543</v>
      </c>
      <c r="AZ270" t="s">
        <v>459</v>
      </c>
      <c r="BA270" t="s"/>
      <c r="BB270" t="n">
        <v>552339</v>
      </c>
      <c r="BC270" t="n">
        <v>13.417036</v>
      </c>
      <c r="BD270" t="n">
        <v>52.523904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457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131.78</v>
      </c>
      <c r="L271" t="s">
        <v>76</v>
      </c>
      <c r="M271" t="s"/>
      <c r="N271" t="s">
        <v>466</v>
      </c>
      <c r="O271" t="s">
        <v>78</v>
      </c>
      <c r="P271" t="s">
        <v>457</v>
      </c>
      <c r="Q271" t="s"/>
      <c r="R271" t="s">
        <v>79</v>
      </c>
      <c r="S271" t="s">
        <v>467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HYPERLINK("https://hotelmonitor-cachepage.eclerx.com/savepage/tk_15444276652614374_sr_2399.html","info")</f>
        <v/>
      </c>
      <c r="AA271" t="n">
        <v>-6796543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88</v>
      </c>
      <c r="AO271" t="s"/>
      <c r="AP271" t="n">
        <v>473</v>
      </c>
      <c r="AQ271" t="s">
        <v>89</v>
      </c>
      <c r="AR271" t="s"/>
      <c r="AS271" t="s"/>
      <c r="AT271" t="s">
        <v>90</v>
      </c>
      <c r="AU271" t="s"/>
      <c r="AV271" t="s"/>
      <c r="AW271" t="s"/>
      <c r="AX271" t="s"/>
      <c r="AY271" t="n">
        <v>6796543</v>
      </c>
      <c r="AZ271" t="s">
        <v>459</v>
      </c>
      <c r="BA271" t="s"/>
      <c r="BB271" t="n">
        <v>552339</v>
      </c>
      <c r="BC271" t="n">
        <v>13.417036</v>
      </c>
      <c r="BD271" t="n">
        <v>52.523904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457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141.75</v>
      </c>
      <c r="L272" t="s">
        <v>76</v>
      </c>
      <c r="M272" t="s"/>
      <c r="N272" t="s">
        <v>461</v>
      </c>
      <c r="O272" t="s">
        <v>78</v>
      </c>
      <c r="P272" t="s">
        <v>457</v>
      </c>
      <c r="Q272" t="s"/>
      <c r="R272" t="s">
        <v>79</v>
      </c>
      <c r="S272" t="s">
        <v>468</v>
      </c>
      <c r="T272" t="s">
        <v>81</v>
      </c>
      <c r="U272" t="s">
        <v>82</v>
      </c>
      <c r="V272" t="s">
        <v>83</v>
      </c>
      <c r="W272" t="s">
        <v>108</v>
      </c>
      <c r="X272" t="s"/>
      <c r="Y272" t="s">
        <v>85</v>
      </c>
      <c r="Z272">
        <f>HYPERLINK("https://hotelmonitor-cachepage.eclerx.com/savepage/tk_15444276652614374_sr_2399.html","info")</f>
        <v/>
      </c>
      <c r="AA272" t="n">
        <v>-6796543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88</v>
      </c>
      <c r="AO272" t="s"/>
      <c r="AP272" t="n">
        <v>473</v>
      </c>
      <c r="AQ272" t="s">
        <v>89</v>
      </c>
      <c r="AR272" t="s"/>
      <c r="AS272" t="s"/>
      <c r="AT272" t="s">
        <v>90</v>
      </c>
      <c r="AU272" t="s"/>
      <c r="AV272" t="s"/>
      <c r="AW272" t="s"/>
      <c r="AX272" t="s"/>
      <c r="AY272" t="n">
        <v>6796543</v>
      </c>
      <c r="AZ272" t="s">
        <v>459</v>
      </c>
      <c r="BA272" t="s"/>
      <c r="BB272" t="n">
        <v>552339</v>
      </c>
      <c r="BC272" t="n">
        <v>13.417036</v>
      </c>
      <c r="BD272" t="n">
        <v>52.523904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457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141.75</v>
      </c>
      <c r="L273" t="s">
        <v>76</v>
      </c>
      <c r="M273" t="s"/>
      <c r="N273" t="s">
        <v>463</v>
      </c>
      <c r="O273" t="s">
        <v>78</v>
      </c>
      <c r="P273" t="s">
        <v>457</v>
      </c>
      <c r="Q273" t="s"/>
      <c r="R273" t="s">
        <v>79</v>
      </c>
      <c r="S273" t="s">
        <v>468</v>
      </c>
      <c r="T273" t="s">
        <v>81</v>
      </c>
      <c r="U273" t="s">
        <v>82</v>
      </c>
      <c r="V273" t="s">
        <v>83</v>
      </c>
      <c r="W273" t="s">
        <v>108</v>
      </c>
      <c r="X273" t="s"/>
      <c r="Y273" t="s">
        <v>85</v>
      </c>
      <c r="Z273">
        <f>HYPERLINK("https://hotelmonitor-cachepage.eclerx.com/savepage/tk_15444276652614374_sr_2399.html","info")</f>
        <v/>
      </c>
      <c r="AA273" t="n">
        <v>-6796543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88</v>
      </c>
      <c r="AO273" t="s"/>
      <c r="AP273" t="n">
        <v>473</v>
      </c>
      <c r="AQ273" t="s">
        <v>89</v>
      </c>
      <c r="AR273" t="s"/>
      <c r="AS273" t="s"/>
      <c r="AT273" t="s">
        <v>90</v>
      </c>
      <c r="AU273" t="s"/>
      <c r="AV273" t="s"/>
      <c r="AW273" t="s"/>
      <c r="AX273" t="s"/>
      <c r="AY273" t="n">
        <v>6796543</v>
      </c>
      <c r="AZ273" t="s">
        <v>459</v>
      </c>
      <c r="BA273" t="s"/>
      <c r="BB273" t="n">
        <v>552339</v>
      </c>
      <c r="BC273" t="n">
        <v>13.417036</v>
      </c>
      <c r="BD273" t="n">
        <v>52.523904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457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145.95</v>
      </c>
      <c r="L274" t="s">
        <v>76</v>
      </c>
      <c r="M274" t="s"/>
      <c r="N274" t="s">
        <v>469</v>
      </c>
      <c r="O274" t="s">
        <v>78</v>
      </c>
      <c r="P274" t="s">
        <v>457</v>
      </c>
      <c r="Q274" t="s"/>
      <c r="R274" t="s">
        <v>79</v>
      </c>
      <c r="S274" t="s">
        <v>470</v>
      </c>
      <c r="T274" t="s">
        <v>81</v>
      </c>
      <c r="U274" t="s">
        <v>82</v>
      </c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HYPERLINK("https://hotelmonitor-cachepage.eclerx.com/savepage/tk_15444276652614374_sr_2399.html","info")</f>
        <v/>
      </c>
      <c r="AA274" t="n">
        <v>-6796543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88</v>
      </c>
      <c r="AO274" t="s"/>
      <c r="AP274" t="n">
        <v>473</v>
      </c>
      <c r="AQ274" t="s">
        <v>89</v>
      </c>
      <c r="AR274" t="s"/>
      <c r="AS274" t="s"/>
      <c r="AT274" t="s">
        <v>90</v>
      </c>
      <c r="AU274" t="s"/>
      <c r="AV274" t="s"/>
      <c r="AW274" t="s"/>
      <c r="AX274" t="s"/>
      <c r="AY274" t="n">
        <v>6796543</v>
      </c>
      <c r="AZ274" t="s">
        <v>459</v>
      </c>
      <c r="BA274" t="s"/>
      <c r="BB274" t="n">
        <v>552339</v>
      </c>
      <c r="BC274" t="n">
        <v>13.417036</v>
      </c>
      <c r="BD274" t="n">
        <v>52.523904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457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145.95</v>
      </c>
      <c r="L275" t="s">
        <v>76</v>
      </c>
      <c r="M275" t="s"/>
      <c r="N275" t="s">
        <v>466</v>
      </c>
      <c r="O275" t="s">
        <v>78</v>
      </c>
      <c r="P275" t="s">
        <v>457</v>
      </c>
      <c r="Q275" t="s"/>
      <c r="R275" t="s">
        <v>79</v>
      </c>
      <c r="S275" t="s">
        <v>470</v>
      </c>
      <c r="T275" t="s">
        <v>81</v>
      </c>
      <c r="U275" t="s">
        <v>82</v>
      </c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HYPERLINK("https://hotelmonitor-cachepage.eclerx.com/savepage/tk_15444276652614374_sr_2399.html","info")</f>
        <v/>
      </c>
      <c r="AA275" t="n">
        <v>-6796543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88</v>
      </c>
      <c r="AO275" t="s"/>
      <c r="AP275" t="n">
        <v>473</v>
      </c>
      <c r="AQ275" t="s">
        <v>89</v>
      </c>
      <c r="AR275" t="s"/>
      <c r="AS275" t="s"/>
      <c r="AT275" t="s">
        <v>90</v>
      </c>
      <c r="AU275" t="s"/>
      <c r="AV275" t="s"/>
      <c r="AW275" t="s"/>
      <c r="AX275" t="s"/>
      <c r="AY275" t="n">
        <v>6796543</v>
      </c>
      <c r="AZ275" t="s">
        <v>459</v>
      </c>
      <c r="BA275" t="s"/>
      <c r="BB275" t="n">
        <v>552339</v>
      </c>
      <c r="BC275" t="n">
        <v>13.417036</v>
      </c>
      <c r="BD275" t="n">
        <v>52.523904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457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159.08</v>
      </c>
      <c r="L276" t="s">
        <v>76</v>
      </c>
      <c r="M276" t="s"/>
      <c r="N276" t="s">
        <v>466</v>
      </c>
      <c r="O276" t="s">
        <v>78</v>
      </c>
      <c r="P276" t="s">
        <v>457</v>
      </c>
      <c r="Q276" t="s"/>
      <c r="R276" t="s">
        <v>79</v>
      </c>
      <c r="S276" t="s">
        <v>471</v>
      </c>
      <c r="T276" t="s">
        <v>81</v>
      </c>
      <c r="U276" t="s">
        <v>82</v>
      </c>
      <c r="V276" t="s">
        <v>83</v>
      </c>
      <c r="W276" t="s">
        <v>108</v>
      </c>
      <c r="X276" t="s"/>
      <c r="Y276" t="s">
        <v>85</v>
      </c>
      <c r="Z276">
        <f>HYPERLINK("https://hotelmonitor-cachepage.eclerx.com/savepage/tk_15444276652614374_sr_2399.html","info")</f>
        <v/>
      </c>
      <c r="AA276" t="n">
        <v>-6796543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88</v>
      </c>
      <c r="AO276" t="s"/>
      <c r="AP276" t="n">
        <v>473</v>
      </c>
      <c r="AQ276" t="s">
        <v>89</v>
      </c>
      <c r="AR276" t="s"/>
      <c r="AS276" t="s"/>
      <c r="AT276" t="s">
        <v>90</v>
      </c>
      <c r="AU276" t="s"/>
      <c r="AV276" t="s"/>
      <c r="AW276" t="s"/>
      <c r="AX276" t="s"/>
      <c r="AY276" t="n">
        <v>6796543</v>
      </c>
      <c r="AZ276" t="s">
        <v>459</v>
      </c>
      <c r="BA276" t="s"/>
      <c r="BB276" t="n">
        <v>552339</v>
      </c>
      <c r="BC276" t="n">
        <v>13.417036</v>
      </c>
      <c r="BD276" t="n">
        <v>52.523904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457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161.7</v>
      </c>
      <c r="L277" t="s">
        <v>76</v>
      </c>
      <c r="M277" t="s"/>
      <c r="N277" t="s">
        <v>469</v>
      </c>
      <c r="O277" t="s">
        <v>78</v>
      </c>
      <c r="P277" t="s">
        <v>457</v>
      </c>
      <c r="Q277" t="s"/>
      <c r="R277" t="s">
        <v>79</v>
      </c>
      <c r="S277" t="s">
        <v>472</v>
      </c>
      <c r="T277" t="s">
        <v>81</v>
      </c>
      <c r="U277" t="s">
        <v>82</v>
      </c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HYPERLINK("https://hotelmonitor-cachepage.eclerx.com/savepage/tk_15444276652614374_sr_2399.html","info")</f>
        <v/>
      </c>
      <c r="AA277" t="n">
        <v>-6796543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88</v>
      </c>
      <c r="AO277" t="s"/>
      <c r="AP277" t="n">
        <v>473</v>
      </c>
      <c r="AQ277" t="s">
        <v>89</v>
      </c>
      <c r="AR277" t="s"/>
      <c r="AS277" t="s"/>
      <c r="AT277" t="s">
        <v>90</v>
      </c>
      <c r="AU277" t="s"/>
      <c r="AV277" t="s"/>
      <c r="AW277" t="s"/>
      <c r="AX277" t="s"/>
      <c r="AY277" t="n">
        <v>6796543</v>
      </c>
      <c r="AZ277" t="s">
        <v>459</v>
      </c>
      <c r="BA277" t="s"/>
      <c r="BB277" t="n">
        <v>552339</v>
      </c>
      <c r="BC277" t="n">
        <v>13.417036</v>
      </c>
      <c r="BD277" t="n">
        <v>52.523904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457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173.25</v>
      </c>
      <c r="L278" t="s">
        <v>76</v>
      </c>
      <c r="M278" t="s"/>
      <c r="N278" t="s">
        <v>466</v>
      </c>
      <c r="O278" t="s">
        <v>78</v>
      </c>
      <c r="P278" t="s">
        <v>457</v>
      </c>
      <c r="Q278" t="s"/>
      <c r="R278" t="s">
        <v>79</v>
      </c>
      <c r="S278" t="s">
        <v>473</v>
      </c>
      <c r="T278" t="s">
        <v>81</v>
      </c>
      <c r="U278" t="s">
        <v>82</v>
      </c>
      <c r="V278" t="s">
        <v>83</v>
      </c>
      <c r="W278" t="s">
        <v>108</v>
      </c>
      <c r="X278" t="s"/>
      <c r="Y278" t="s">
        <v>85</v>
      </c>
      <c r="Z278">
        <f>HYPERLINK("https://hotelmonitor-cachepage.eclerx.com/savepage/tk_15444276652614374_sr_2399.html","info")</f>
        <v/>
      </c>
      <c r="AA278" t="n">
        <v>-6796543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88</v>
      </c>
      <c r="AO278" t="s"/>
      <c r="AP278" t="n">
        <v>473</v>
      </c>
      <c r="AQ278" t="s">
        <v>89</v>
      </c>
      <c r="AR278" t="s"/>
      <c r="AS278" t="s"/>
      <c r="AT278" t="s">
        <v>90</v>
      </c>
      <c r="AU278" t="s"/>
      <c r="AV278" t="s"/>
      <c r="AW278" t="s"/>
      <c r="AX278" t="s"/>
      <c r="AY278" t="n">
        <v>6796543</v>
      </c>
      <c r="AZ278" t="s">
        <v>459</v>
      </c>
      <c r="BA278" t="s"/>
      <c r="BB278" t="n">
        <v>552339</v>
      </c>
      <c r="BC278" t="n">
        <v>13.417036</v>
      </c>
      <c r="BD278" t="n">
        <v>52.523904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457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173.25</v>
      </c>
      <c r="L279" t="s">
        <v>76</v>
      </c>
      <c r="M279" t="s"/>
      <c r="N279" t="s">
        <v>469</v>
      </c>
      <c r="O279" t="s">
        <v>78</v>
      </c>
      <c r="P279" t="s">
        <v>457</v>
      </c>
      <c r="Q279" t="s"/>
      <c r="R279" t="s">
        <v>79</v>
      </c>
      <c r="S279" t="s">
        <v>473</v>
      </c>
      <c r="T279" t="s">
        <v>81</v>
      </c>
      <c r="U279" t="s">
        <v>82</v>
      </c>
      <c r="V279" t="s">
        <v>83</v>
      </c>
      <c r="W279" t="s">
        <v>108</v>
      </c>
      <c r="X279" t="s"/>
      <c r="Y279" t="s">
        <v>85</v>
      </c>
      <c r="Z279">
        <f>HYPERLINK("https://hotelmonitor-cachepage.eclerx.com/savepage/tk_15444276652614374_sr_2399.html","info")</f>
        <v/>
      </c>
      <c r="AA279" t="n">
        <v>-6796543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88</v>
      </c>
      <c r="AO279" t="s"/>
      <c r="AP279" t="n">
        <v>473</v>
      </c>
      <c r="AQ279" t="s">
        <v>89</v>
      </c>
      <c r="AR279" t="s"/>
      <c r="AS279" t="s"/>
      <c r="AT279" t="s">
        <v>90</v>
      </c>
      <c r="AU279" t="s"/>
      <c r="AV279" t="s"/>
      <c r="AW279" t="s"/>
      <c r="AX279" t="s"/>
      <c r="AY279" t="n">
        <v>6796543</v>
      </c>
      <c r="AZ279" t="s">
        <v>459</v>
      </c>
      <c r="BA279" t="s"/>
      <c r="BB279" t="n">
        <v>552339</v>
      </c>
      <c r="BC279" t="n">
        <v>13.417036</v>
      </c>
      <c r="BD279" t="n">
        <v>52.523904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457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189</v>
      </c>
      <c r="L280" t="s">
        <v>76</v>
      </c>
      <c r="M280" t="s"/>
      <c r="N280" t="s">
        <v>469</v>
      </c>
      <c r="O280" t="s">
        <v>78</v>
      </c>
      <c r="P280" t="s">
        <v>457</v>
      </c>
      <c r="Q280" t="s"/>
      <c r="R280" t="s">
        <v>79</v>
      </c>
      <c r="S280" t="s">
        <v>384</v>
      </c>
      <c r="T280" t="s">
        <v>81</v>
      </c>
      <c r="U280" t="s">
        <v>82</v>
      </c>
      <c r="V280" t="s">
        <v>83</v>
      </c>
      <c r="W280" t="s">
        <v>108</v>
      </c>
      <c r="X280" t="s"/>
      <c r="Y280" t="s">
        <v>85</v>
      </c>
      <c r="Z280">
        <f>HYPERLINK("https://hotelmonitor-cachepage.eclerx.com/savepage/tk_15444276652614374_sr_2399.html","info")</f>
        <v/>
      </c>
      <c r="AA280" t="n">
        <v>-6796543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88</v>
      </c>
      <c r="AO280" t="s"/>
      <c r="AP280" t="n">
        <v>473</v>
      </c>
      <c r="AQ280" t="s">
        <v>89</v>
      </c>
      <c r="AR280" t="s"/>
      <c r="AS280" t="s"/>
      <c r="AT280" t="s">
        <v>90</v>
      </c>
      <c r="AU280" t="s"/>
      <c r="AV280" t="s"/>
      <c r="AW280" t="s"/>
      <c r="AX280" t="s"/>
      <c r="AY280" t="n">
        <v>6796543</v>
      </c>
      <c r="AZ280" t="s">
        <v>459</v>
      </c>
      <c r="BA280" t="s"/>
      <c r="BB280" t="n">
        <v>552339</v>
      </c>
      <c r="BC280" t="n">
        <v>13.417036</v>
      </c>
      <c r="BD280" t="n">
        <v>52.523904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474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46</v>
      </c>
      <c r="L281" t="s">
        <v>76</v>
      </c>
      <c r="M281" t="s"/>
      <c r="N281" t="s">
        <v>121</v>
      </c>
      <c r="O281" t="s">
        <v>78</v>
      </c>
      <c r="P281" t="s">
        <v>474</v>
      </c>
      <c r="Q281" t="s"/>
      <c r="R281" t="s">
        <v>114</v>
      </c>
      <c r="S281" t="s">
        <v>475</v>
      </c>
      <c r="T281" t="s">
        <v>81</v>
      </c>
      <c r="U281" t="s">
        <v>82</v>
      </c>
      <c r="V281" t="s">
        <v>83</v>
      </c>
      <c r="W281" t="s">
        <v>108</v>
      </c>
      <c r="X281" t="s"/>
      <c r="Y281" t="s">
        <v>85</v>
      </c>
      <c r="Z281">
        <f>HYPERLINK("https://hotelmonitor-cachepage.eclerx.com/savepage/tk_15444273401994104_sr_2399.html","info")</f>
        <v/>
      </c>
      <c r="AA281" t="n">
        <v>-2071692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88</v>
      </c>
      <c r="AO281" t="s"/>
      <c r="AP281" t="n">
        <v>375</v>
      </c>
      <c r="AQ281" t="s">
        <v>89</v>
      </c>
      <c r="AR281" t="s"/>
      <c r="AS281" t="s"/>
      <c r="AT281" t="s">
        <v>90</v>
      </c>
      <c r="AU281" t="s"/>
      <c r="AV281" t="s"/>
      <c r="AW281" t="s"/>
      <c r="AX281" t="s"/>
      <c r="AY281" t="n">
        <v>2071692</v>
      </c>
      <c r="AZ281" t="s">
        <v>476</v>
      </c>
      <c r="BA281" t="s"/>
      <c r="BB281" t="n">
        <v>41803</v>
      </c>
      <c r="BC281" t="n">
        <v>13.283833</v>
      </c>
      <c r="BD281" t="n">
        <v>52.506791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474</v>
      </c>
      <c r="F282" t="n">
        <v>-1</v>
      </c>
      <c r="G282" t="s">
        <v>74</v>
      </c>
      <c r="H282" t="s">
        <v>75</v>
      </c>
      <c r="I282" t="s"/>
      <c r="J282" t="s">
        <v>74</v>
      </c>
      <c r="K282" t="n">
        <v>94</v>
      </c>
      <c r="L282" t="s">
        <v>76</v>
      </c>
      <c r="M282" t="s"/>
      <c r="N282" t="s">
        <v>219</v>
      </c>
      <c r="O282" t="s">
        <v>78</v>
      </c>
      <c r="P282" t="s">
        <v>474</v>
      </c>
      <c r="Q282" t="s"/>
      <c r="R282" t="s">
        <v>114</v>
      </c>
      <c r="S282" t="s">
        <v>330</v>
      </c>
      <c r="T282" t="s">
        <v>81</v>
      </c>
      <c r="U282" t="s">
        <v>82</v>
      </c>
      <c r="V282" t="s">
        <v>83</v>
      </c>
      <c r="W282" t="s">
        <v>108</v>
      </c>
      <c r="X282" t="s"/>
      <c r="Y282" t="s">
        <v>85</v>
      </c>
      <c r="Z282">
        <f>HYPERLINK("https://hotelmonitor-cachepage.eclerx.com/savepage/tk_15444273401994104_sr_2399.html","info")</f>
        <v/>
      </c>
      <c r="AA282" t="n">
        <v>-2071692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88</v>
      </c>
      <c r="AO282" t="s"/>
      <c r="AP282" t="n">
        <v>375</v>
      </c>
      <c r="AQ282" t="s">
        <v>89</v>
      </c>
      <c r="AR282" t="s"/>
      <c r="AS282" t="s"/>
      <c r="AT282" t="s">
        <v>90</v>
      </c>
      <c r="AU282" t="s"/>
      <c r="AV282" t="s"/>
      <c r="AW282" t="s"/>
      <c r="AX282" t="s"/>
      <c r="AY282" t="n">
        <v>2071692</v>
      </c>
      <c r="AZ282" t="s">
        <v>476</v>
      </c>
      <c r="BA282" t="s"/>
      <c r="BB282" t="n">
        <v>41803</v>
      </c>
      <c r="BC282" t="n">
        <v>13.283833</v>
      </c>
      <c r="BD282" t="n">
        <v>52.506791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477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57.42</v>
      </c>
      <c r="L283" t="s">
        <v>76</v>
      </c>
      <c r="M283" t="s"/>
      <c r="N283" t="s">
        <v>478</v>
      </c>
      <c r="O283" t="s">
        <v>78</v>
      </c>
      <c r="P283" t="s">
        <v>477</v>
      </c>
      <c r="Q283" t="s"/>
      <c r="R283" t="s">
        <v>114</v>
      </c>
      <c r="S283" t="s">
        <v>479</v>
      </c>
      <c r="T283" t="s">
        <v>81</v>
      </c>
      <c r="U283" t="s">
        <v>82</v>
      </c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HYPERLINK("https://hotelmonitor-cachepage.eclerx.com/savepage/tk_15444277435194757_sr_2399.html","info")</f>
        <v/>
      </c>
      <c r="AA283" t="n">
        <v>-2071587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88</v>
      </c>
      <c r="AO283" t="s"/>
      <c r="AP283" t="n">
        <v>496</v>
      </c>
      <c r="AQ283" t="s">
        <v>89</v>
      </c>
      <c r="AR283" t="s"/>
      <c r="AS283" t="s"/>
      <c r="AT283" t="s">
        <v>90</v>
      </c>
      <c r="AU283" t="s"/>
      <c r="AV283" t="s"/>
      <c r="AW283" t="s"/>
      <c r="AX283" t="s"/>
      <c r="AY283" t="n">
        <v>2071587</v>
      </c>
      <c r="AZ283" t="s">
        <v>480</v>
      </c>
      <c r="BA283" t="s"/>
      <c r="BB283" t="n">
        <v>429570</v>
      </c>
      <c r="BC283" t="n">
        <v>13.348947</v>
      </c>
      <c r="BD283" t="n">
        <v>52.481977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477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58</v>
      </c>
      <c r="L284" t="s">
        <v>76</v>
      </c>
      <c r="M284" t="s"/>
      <c r="N284" t="s">
        <v>121</v>
      </c>
      <c r="O284" t="s">
        <v>78</v>
      </c>
      <c r="P284" t="s">
        <v>477</v>
      </c>
      <c r="Q284" t="s"/>
      <c r="R284" t="s">
        <v>114</v>
      </c>
      <c r="S284" t="s">
        <v>481</v>
      </c>
      <c r="T284" t="s">
        <v>81</v>
      </c>
      <c r="U284" t="s">
        <v>82</v>
      </c>
      <c r="V284" t="s">
        <v>83</v>
      </c>
      <c r="W284" t="s">
        <v>108</v>
      </c>
      <c r="X284" t="s"/>
      <c r="Y284" t="s">
        <v>85</v>
      </c>
      <c r="Z284">
        <f>HYPERLINK("https://hotelmonitor-cachepage.eclerx.com/savepage/tk_15444277435194757_sr_2399.html","info")</f>
        <v/>
      </c>
      <c r="AA284" t="n">
        <v>-2071587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88</v>
      </c>
      <c r="AO284" t="s"/>
      <c r="AP284" t="n">
        <v>496</v>
      </c>
      <c r="AQ284" t="s">
        <v>89</v>
      </c>
      <c r="AR284" t="s"/>
      <c r="AS284" t="s"/>
      <c r="AT284" t="s">
        <v>90</v>
      </c>
      <c r="AU284" t="s"/>
      <c r="AV284" t="s"/>
      <c r="AW284" t="s"/>
      <c r="AX284" t="s"/>
      <c r="AY284" t="n">
        <v>2071587</v>
      </c>
      <c r="AZ284" t="s">
        <v>480</v>
      </c>
      <c r="BA284" t="s"/>
      <c r="BB284" t="n">
        <v>429570</v>
      </c>
      <c r="BC284" t="n">
        <v>13.348947</v>
      </c>
      <c r="BD284" t="n">
        <v>52.481977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477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94.05</v>
      </c>
      <c r="L285" t="s">
        <v>76</v>
      </c>
      <c r="M285" t="s"/>
      <c r="N285" t="s">
        <v>482</v>
      </c>
      <c r="O285" t="s">
        <v>78</v>
      </c>
      <c r="P285" t="s">
        <v>477</v>
      </c>
      <c r="Q285" t="s"/>
      <c r="R285" t="s">
        <v>114</v>
      </c>
      <c r="S285" t="s">
        <v>483</v>
      </c>
      <c r="T285" t="s">
        <v>81</v>
      </c>
      <c r="U285" t="s">
        <v>82</v>
      </c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HYPERLINK("https://hotelmonitor-cachepage.eclerx.com/savepage/tk_15444277435194757_sr_2399.html","info")</f>
        <v/>
      </c>
      <c r="AA285" t="n">
        <v>-2071587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88</v>
      </c>
      <c r="AO285" t="s"/>
      <c r="AP285" t="n">
        <v>496</v>
      </c>
      <c r="AQ285" t="s">
        <v>89</v>
      </c>
      <c r="AR285" t="s"/>
      <c r="AS285" t="s"/>
      <c r="AT285" t="s">
        <v>90</v>
      </c>
      <c r="AU285" t="s"/>
      <c r="AV285" t="s"/>
      <c r="AW285" t="s"/>
      <c r="AX285" t="s"/>
      <c r="AY285" t="n">
        <v>2071587</v>
      </c>
      <c r="AZ285" t="s">
        <v>480</v>
      </c>
      <c r="BA285" t="s"/>
      <c r="BB285" t="n">
        <v>429570</v>
      </c>
      <c r="BC285" t="n">
        <v>13.348947</v>
      </c>
      <c r="BD285" t="n">
        <v>52.481977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484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89.84</v>
      </c>
      <c r="L286" t="s">
        <v>76</v>
      </c>
      <c r="M286" t="s"/>
      <c r="N286" t="s">
        <v>158</v>
      </c>
      <c r="O286" t="s">
        <v>78</v>
      </c>
      <c r="P286" t="s">
        <v>484</v>
      </c>
      <c r="Q286" t="s"/>
      <c r="R286" t="s">
        <v>119</v>
      </c>
      <c r="S286" t="s">
        <v>485</v>
      </c>
      <c r="T286" t="s">
        <v>81</v>
      </c>
      <c r="U286" t="s">
        <v>82</v>
      </c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HYPERLINK("https://hotelmonitor-cachepage.eclerx.com/savepage/tk_15444269537656064_sr_2399.html","info")</f>
        <v/>
      </c>
      <c r="AA286" t="n">
        <v>-3423340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88</v>
      </c>
      <c r="AO286" t="s"/>
      <c r="AP286" t="n">
        <v>260</v>
      </c>
      <c r="AQ286" t="s">
        <v>89</v>
      </c>
      <c r="AR286" t="s"/>
      <c r="AS286" t="s"/>
      <c r="AT286" t="s">
        <v>90</v>
      </c>
      <c r="AU286" t="s"/>
      <c r="AV286" t="s"/>
      <c r="AW286" t="s"/>
      <c r="AX286" t="s"/>
      <c r="AY286" t="n">
        <v>3423340</v>
      </c>
      <c r="AZ286" t="s">
        <v>486</v>
      </c>
      <c r="BA286" t="s"/>
      <c r="BB286" t="n">
        <v>62174</v>
      </c>
      <c r="BC286" t="n">
        <v>13.463684</v>
      </c>
      <c r="BD286" t="n">
        <v>52.511362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484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97.65000000000001</v>
      </c>
      <c r="L287" t="s">
        <v>76</v>
      </c>
      <c r="M287" t="s"/>
      <c r="N287" t="s">
        <v>113</v>
      </c>
      <c r="O287" t="s">
        <v>78</v>
      </c>
      <c r="P287" t="s">
        <v>484</v>
      </c>
      <c r="Q287" t="s"/>
      <c r="R287" t="s">
        <v>119</v>
      </c>
      <c r="S287" t="s">
        <v>487</v>
      </c>
      <c r="T287" t="s">
        <v>81</v>
      </c>
      <c r="U287" t="s">
        <v>82</v>
      </c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HYPERLINK("https://hotelmonitor-cachepage.eclerx.com/savepage/tk_15444269537656064_sr_2399.html","info")</f>
        <v/>
      </c>
      <c r="AA287" t="n">
        <v>-3423340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88</v>
      </c>
      <c r="AO287" t="s"/>
      <c r="AP287" t="n">
        <v>260</v>
      </c>
      <c r="AQ287" t="s">
        <v>89</v>
      </c>
      <c r="AR287" t="s"/>
      <c r="AS287" t="s"/>
      <c r="AT287" t="s">
        <v>90</v>
      </c>
      <c r="AU287" t="s"/>
      <c r="AV287" t="s"/>
      <c r="AW287" t="s"/>
      <c r="AX287" t="s"/>
      <c r="AY287" t="n">
        <v>3423340</v>
      </c>
      <c r="AZ287" t="s">
        <v>486</v>
      </c>
      <c r="BA287" t="s"/>
      <c r="BB287" t="n">
        <v>62174</v>
      </c>
      <c r="BC287" t="n">
        <v>13.463684</v>
      </c>
      <c r="BD287" t="n">
        <v>52.511362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488</v>
      </c>
      <c r="F288" t="n">
        <v>2346447</v>
      </c>
      <c r="G288" t="s">
        <v>74</v>
      </c>
      <c r="H288" t="s">
        <v>75</v>
      </c>
      <c r="I288" t="s"/>
      <c r="J288" t="s">
        <v>74</v>
      </c>
      <c r="K288" t="n">
        <v>47.5</v>
      </c>
      <c r="L288" t="s">
        <v>76</v>
      </c>
      <c r="M288" t="s"/>
      <c r="N288" t="s">
        <v>158</v>
      </c>
      <c r="O288" t="s">
        <v>78</v>
      </c>
      <c r="P288" t="s">
        <v>489</v>
      </c>
      <c r="Q288" t="s"/>
      <c r="R288" t="s">
        <v>119</v>
      </c>
      <c r="S288" t="s">
        <v>490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HYPERLINK("https://hotelmonitor-cachepage.eclerx.com/savepage/tk_15444271422394326_sr_2399.html","info")</f>
        <v/>
      </c>
      <c r="AA288" t="n">
        <v>275101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88</v>
      </c>
      <c r="AO288" t="s"/>
      <c r="AP288" t="n">
        <v>316</v>
      </c>
      <c r="AQ288" t="s">
        <v>89</v>
      </c>
      <c r="AR288" t="s"/>
      <c r="AS288" t="s"/>
      <c r="AT288" t="s">
        <v>90</v>
      </c>
      <c r="AU288" t="s"/>
      <c r="AV288" t="s"/>
      <c r="AW288" t="s"/>
      <c r="AX288" t="s"/>
      <c r="AY288" t="n">
        <v>2071817</v>
      </c>
      <c r="AZ288" t="s">
        <v>491</v>
      </c>
      <c r="BA288" t="s"/>
      <c r="BB288" t="n">
        <v>91747</v>
      </c>
      <c r="BC288" t="n">
        <v>13.4287</v>
      </c>
      <c r="BD288" t="n">
        <v>52.58541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488</v>
      </c>
      <c r="F289" t="n">
        <v>2346447</v>
      </c>
      <c r="G289" t="s">
        <v>74</v>
      </c>
      <c r="H289" t="s">
        <v>75</v>
      </c>
      <c r="I289" t="s"/>
      <c r="J289" t="s">
        <v>74</v>
      </c>
      <c r="K289" t="n">
        <v>50</v>
      </c>
      <c r="L289" t="s">
        <v>76</v>
      </c>
      <c r="M289" t="s"/>
      <c r="N289" t="s">
        <v>113</v>
      </c>
      <c r="O289" t="s">
        <v>78</v>
      </c>
      <c r="P289" t="s">
        <v>489</v>
      </c>
      <c r="Q289" t="s"/>
      <c r="R289" t="s">
        <v>119</v>
      </c>
      <c r="S289" t="s">
        <v>492</v>
      </c>
      <c r="T289" t="s">
        <v>81</v>
      </c>
      <c r="U289" t="s">
        <v>82</v>
      </c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HYPERLINK("https://hotelmonitor-cachepage.eclerx.com/savepage/tk_15444271422394326_sr_2399.html","info")</f>
        <v/>
      </c>
      <c r="AA289" t="n">
        <v>275101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88</v>
      </c>
      <c r="AO289" t="s"/>
      <c r="AP289" t="n">
        <v>316</v>
      </c>
      <c r="AQ289" t="s">
        <v>89</v>
      </c>
      <c r="AR289" t="s"/>
      <c r="AS289" t="s"/>
      <c r="AT289" t="s">
        <v>90</v>
      </c>
      <c r="AU289" t="s"/>
      <c r="AV289" t="s"/>
      <c r="AW289" t="s"/>
      <c r="AX289" t="s"/>
      <c r="AY289" t="n">
        <v>2071817</v>
      </c>
      <c r="AZ289" t="s">
        <v>491</v>
      </c>
      <c r="BA289" t="s"/>
      <c r="BB289" t="n">
        <v>91747</v>
      </c>
      <c r="BC289" t="n">
        <v>13.4287</v>
      </c>
      <c r="BD289" t="n">
        <v>52.58541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493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49.95</v>
      </c>
      <c r="L290" t="s">
        <v>76</v>
      </c>
      <c r="M290" t="s"/>
      <c r="N290" t="s">
        <v>158</v>
      </c>
      <c r="O290" t="s">
        <v>78</v>
      </c>
      <c r="P290" t="s">
        <v>493</v>
      </c>
      <c r="Q290" t="s"/>
      <c r="R290" t="s">
        <v>119</v>
      </c>
      <c r="S290" t="s">
        <v>494</v>
      </c>
      <c r="T290" t="s">
        <v>81</v>
      </c>
      <c r="U290" t="s">
        <v>82</v>
      </c>
      <c r="V290" t="s">
        <v>83</v>
      </c>
      <c r="W290" t="s">
        <v>108</v>
      </c>
      <c r="X290" t="s"/>
      <c r="Y290" t="s">
        <v>85</v>
      </c>
      <c r="Z290">
        <f>HYPERLINK("https://hotelmonitor-cachepage.eclerx.com/savepage/tk_1544427348389185_sr_2399.html","info")</f>
        <v/>
      </c>
      <c r="AA290" t="n">
        <v>-6796579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88</v>
      </c>
      <c r="AO290" t="s"/>
      <c r="AP290" t="n">
        <v>378</v>
      </c>
      <c r="AQ290" t="s">
        <v>89</v>
      </c>
      <c r="AR290" t="s"/>
      <c r="AS290" t="s"/>
      <c r="AT290" t="s">
        <v>90</v>
      </c>
      <c r="AU290" t="s"/>
      <c r="AV290" t="s"/>
      <c r="AW290" t="s"/>
      <c r="AX290" t="s"/>
      <c r="AY290" t="n">
        <v>6796579</v>
      </c>
      <c r="AZ290" t="s">
        <v>495</v>
      </c>
      <c r="BA290" t="s"/>
      <c r="BB290" t="n">
        <v>26528</v>
      </c>
      <c r="BC290" t="n">
        <v>13.30391</v>
      </c>
      <c r="BD290" t="n">
        <v>52.50658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493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55.5</v>
      </c>
      <c r="L291" t="s">
        <v>76</v>
      </c>
      <c r="M291" t="s"/>
      <c r="N291" t="s">
        <v>121</v>
      </c>
      <c r="O291" t="s">
        <v>78</v>
      </c>
      <c r="P291" t="s">
        <v>493</v>
      </c>
      <c r="Q291" t="s"/>
      <c r="R291" t="s">
        <v>119</v>
      </c>
      <c r="S291" t="s">
        <v>496</v>
      </c>
      <c r="T291" t="s">
        <v>81</v>
      </c>
      <c r="U291" t="s">
        <v>82</v>
      </c>
      <c r="V291" t="s">
        <v>83</v>
      </c>
      <c r="W291" t="s">
        <v>108</v>
      </c>
      <c r="X291" t="s"/>
      <c r="Y291" t="s">
        <v>85</v>
      </c>
      <c r="Z291">
        <f>HYPERLINK("https://hotelmonitor-cachepage.eclerx.com/savepage/tk_1544427348389185_sr_2399.html","info")</f>
        <v/>
      </c>
      <c r="AA291" t="n">
        <v>-6796579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88</v>
      </c>
      <c r="AO291" t="s"/>
      <c r="AP291" t="n">
        <v>378</v>
      </c>
      <c r="AQ291" t="s">
        <v>89</v>
      </c>
      <c r="AR291" t="s"/>
      <c r="AS291" t="s"/>
      <c r="AT291" t="s">
        <v>90</v>
      </c>
      <c r="AU291" t="s"/>
      <c r="AV291" t="s"/>
      <c r="AW291" t="s"/>
      <c r="AX291" t="s"/>
      <c r="AY291" t="n">
        <v>6796579</v>
      </c>
      <c r="AZ291" t="s">
        <v>495</v>
      </c>
      <c r="BA291" t="s"/>
      <c r="BB291" t="n">
        <v>26528</v>
      </c>
      <c r="BC291" t="n">
        <v>13.30391</v>
      </c>
      <c r="BD291" t="n">
        <v>52.50658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493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91.5</v>
      </c>
      <c r="L292" t="s">
        <v>76</v>
      </c>
      <c r="M292" t="s"/>
      <c r="N292" t="s">
        <v>219</v>
      </c>
      <c r="O292" t="s">
        <v>78</v>
      </c>
      <c r="P292" t="s">
        <v>493</v>
      </c>
      <c r="Q292" t="s"/>
      <c r="R292" t="s">
        <v>119</v>
      </c>
      <c r="S292" t="s">
        <v>497</v>
      </c>
      <c r="T292" t="s">
        <v>81</v>
      </c>
      <c r="U292" t="s">
        <v>82</v>
      </c>
      <c r="V292" t="s">
        <v>83</v>
      </c>
      <c r="W292" t="s">
        <v>108</v>
      </c>
      <c r="X292" t="s"/>
      <c r="Y292" t="s">
        <v>85</v>
      </c>
      <c r="Z292">
        <f>HYPERLINK("https://hotelmonitor-cachepage.eclerx.com/savepage/tk_1544427348389185_sr_2399.html","info")</f>
        <v/>
      </c>
      <c r="AA292" t="n">
        <v>-6796579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88</v>
      </c>
      <c r="AO292" t="s"/>
      <c r="AP292" t="n">
        <v>378</v>
      </c>
      <c r="AQ292" t="s">
        <v>89</v>
      </c>
      <c r="AR292" t="s"/>
      <c r="AS292" t="s"/>
      <c r="AT292" t="s">
        <v>90</v>
      </c>
      <c r="AU292" t="s"/>
      <c r="AV292" t="s"/>
      <c r="AW292" t="s"/>
      <c r="AX292" t="s"/>
      <c r="AY292" t="n">
        <v>6796579</v>
      </c>
      <c r="AZ292" t="s">
        <v>495</v>
      </c>
      <c r="BA292" t="s"/>
      <c r="BB292" t="n">
        <v>26528</v>
      </c>
      <c r="BC292" t="n">
        <v>13.30391</v>
      </c>
      <c r="BD292" t="n">
        <v>52.50658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498</v>
      </c>
      <c r="F293" t="n">
        <v>529921</v>
      </c>
      <c r="G293" t="s">
        <v>74</v>
      </c>
      <c r="H293" t="s">
        <v>75</v>
      </c>
      <c r="I293" t="s"/>
      <c r="J293" t="s">
        <v>74</v>
      </c>
      <c r="K293" t="n">
        <v>88.36</v>
      </c>
      <c r="L293" t="s">
        <v>76</v>
      </c>
      <c r="M293" t="s"/>
      <c r="N293" t="s">
        <v>158</v>
      </c>
      <c r="O293" t="s">
        <v>78</v>
      </c>
      <c r="P293" t="s">
        <v>499</v>
      </c>
      <c r="Q293" t="s"/>
      <c r="R293" t="s">
        <v>79</v>
      </c>
      <c r="S293" t="s">
        <v>500</v>
      </c>
      <c r="T293" t="s">
        <v>81</v>
      </c>
      <c r="U293" t="s">
        <v>82</v>
      </c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HYPERLINK("https://hotelmonitor-cachepage.eclerx.com/savepage/tk_15444261929336164_sr_2399.html","info")</f>
        <v/>
      </c>
      <c r="AA293" t="n">
        <v>5854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88</v>
      </c>
      <c r="AO293" t="s"/>
      <c r="AP293" t="n">
        <v>38</v>
      </c>
      <c r="AQ293" t="s">
        <v>89</v>
      </c>
      <c r="AR293" t="s"/>
      <c r="AS293" t="s"/>
      <c r="AT293" t="s">
        <v>90</v>
      </c>
      <c r="AU293" t="s"/>
      <c r="AV293" t="s"/>
      <c r="AW293" t="s"/>
      <c r="AX293" t="s"/>
      <c r="AY293" t="n">
        <v>163360</v>
      </c>
      <c r="AZ293" t="s">
        <v>501</v>
      </c>
      <c r="BA293" t="s"/>
      <c r="BB293" t="n">
        <v>10518</v>
      </c>
      <c r="BC293" t="n">
        <v>13.3885</v>
      </c>
      <c r="BD293" t="n">
        <v>52.5185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498</v>
      </c>
      <c r="F294" t="n">
        <v>529921</v>
      </c>
      <c r="G294" t="s">
        <v>74</v>
      </c>
      <c r="H294" t="s">
        <v>75</v>
      </c>
      <c r="I294" t="s"/>
      <c r="J294" t="s">
        <v>74</v>
      </c>
      <c r="K294" t="n">
        <v>103.95</v>
      </c>
      <c r="L294" t="s">
        <v>76</v>
      </c>
      <c r="M294" t="s"/>
      <c r="N294" t="s">
        <v>113</v>
      </c>
      <c r="O294" t="s">
        <v>78</v>
      </c>
      <c r="P294" t="s">
        <v>499</v>
      </c>
      <c r="Q294" t="s"/>
      <c r="R294" t="s">
        <v>79</v>
      </c>
      <c r="S294" t="s">
        <v>201</v>
      </c>
      <c r="T294" t="s">
        <v>81</v>
      </c>
      <c r="U294" t="s">
        <v>82</v>
      </c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HYPERLINK("https://hotelmonitor-cachepage.eclerx.com/savepage/tk_15444261929336164_sr_2399.html","info")</f>
        <v/>
      </c>
      <c r="AA294" t="n">
        <v>5854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88</v>
      </c>
      <c r="AO294" t="s"/>
      <c r="AP294" t="n">
        <v>38</v>
      </c>
      <c r="AQ294" t="s">
        <v>89</v>
      </c>
      <c r="AR294" t="s"/>
      <c r="AS294" t="s"/>
      <c r="AT294" t="s">
        <v>90</v>
      </c>
      <c r="AU294" t="s"/>
      <c r="AV294" t="s"/>
      <c r="AW294" t="s"/>
      <c r="AX294" t="s"/>
      <c r="AY294" t="n">
        <v>163360</v>
      </c>
      <c r="AZ294" t="s">
        <v>501</v>
      </c>
      <c r="BA294" t="s"/>
      <c r="BB294" t="n">
        <v>10518</v>
      </c>
      <c r="BC294" t="n">
        <v>13.3885</v>
      </c>
      <c r="BD294" t="n">
        <v>52.5185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498</v>
      </c>
      <c r="F295" t="n">
        <v>529921</v>
      </c>
      <c r="G295" t="s">
        <v>74</v>
      </c>
      <c r="H295" t="s">
        <v>75</v>
      </c>
      <c r="I295" t="s"/>
      <c r="J295" t="s">
        <v>74</v>
      </c>
      <c r="K295" t="n">
        <v>119.7</v>
      </c>
      <c r="L295" t="s">
        <v>76</v>
      </c>
      <c r="M295" t="s"/>
      <c r="N295" t="s">
        <v>129</v>
      </c>
      <c r="O295" t="s">
        <v>78</v>
      </c>
      <c r="P295" t="s">
        <v>499</v>
      </c>
      <c r="Q295" t="s"/>
      <c r="R295" t="s">
        <v>79</v>
      </c>
      <c r="S295" t="s">
        <v>502</v>
      </c>
      <c r="T295" t="s">
        <v>81</v>
      </c>
      <c r="U295" t="s">
        <v>82</v>
      </c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HYPERLINK("https://hotelmonitor-cachepage.eclerx.com/savepage/tk_15444261929336164_sr_2399.html","info")</f>
        <v/>
      </c>
      <c r="AA295" t="n">
        <v>5854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88</v>
      </c>
      <c r="AO295" t="s"/>
      <c r="AP295" t="n">
        <v>38</v>
      </c>
      <c r="AQ295" t="s">
        <v>89</v>
      </c>
      <c r="AR295" t="s"/>
      <c r="AS295" t="s"/>
      <c r="AT295" t="s">
        <v>90</v>
      </c>
      <c r="AU295" t="s"/>
      <c r="AV295" t="s"/>
      <c r="AW295" t="s"/>
      <c r="AX295" t="s"/>
      <c r="AY295" t="n">
        <v>163360</v>
      </c>
      <c r="AZ295" t="s">
        <v>501</v>
      </c>
      <c r="BA295" t="s"/>
      <c r="BB295" t="n">
        <v>10518</v>
      </c>
      <c r="BC295" t="n">
        <v>13.3885</v>
      </c>
      <c r="BD295" t="n">
        <v>52.5185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498</v>
      </c>
      <c r="F296" t="n">
        <v>529921</v>
      </c>
      <c r="G296" t="s">
        <v>74</v>
      </c>
      <c r="H296" t="s">
        <v>75</v>
      </c>
      <c r="I296" t="s"/>
      <c r="J296" t="s">
        <v>74</v>
      </c>
      <c r="K296" t="n">
        <v>151.2</v>
      </c>
      <c r="L296" t="s">
        <v>76</v>
      </c>
      <c r="M296" t="s"/>
      <c r="N296" t="s">
        <v>131</v>
      </c>
      <c r="O296" t="s">
        <v>78</v>
      </c>
      <c r="P296" t="s">
        <v>499</v>
      </c>
      <c r="Q296" t="s"/>
      <c r="R296" t="s">
        <v>79</v>
      </c>
      <c r="S296" t="s">
        <v>503</v>
      </c>
      <c r="T296" t="s">
        <v>81</v>
      </c>
      <c r="U296" t="s">
        <v>82</v>
      </c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HYPERLINK("https://hotelmonitor-cachepage.eclerx.com/savepage/tk_15444261929336164_sr_2399.html","info")</f>
        <v/>
      </c>
      <c r="AA296" t="n">
        <v>5854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88</v>
      </c>
      <c r="AO296" t="s"/>
      <c r="AP296" t="n">
        <v>38</v>
      </c>
      <c r="AQ296" t="s">
        <v>89</v>
      </c>
      <c r="AR296" t="s"/>
      <c r="AS296" t="s"/>
      <c r="AT296" t="s">
        <v>90</v>
      </c>
      <c r="AU296" t="s"/>
      <c r="AV296" t="s"/>
      <c r="AW296" t="s"/>
      <c r="AX296" t="s"/>
      <c r="AY296" t="n">
        <v>163360</v>
      </c>
      <c r="AZ296" t="s">
        <v>501</v>
      </c>
      <c r="BA296" t="s"/>
      <c r="BB296" t="n">
        <v>10518</v>
      </c>
      <c r="BC296" t="n">
        <v>13.3885</v>
      </c>
      <c r="BD296" t="n">
        <v>52.5185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498</v>
      </c>
      <c r="F297" t="n">
        <v>529921</v>
      </c>
      <c r="G297" t="s">
        <v>74</v>
      </c>
      <c r="H297" t="s">
        <v>75</v>
      </c>
      <c r="I297" t="s"/>
      <c r="J297" t="s">
        <v>74</v>
      </c>
      <c r="K297" t="n">
        <v>208.95</v>
      </c>
      <c r="L297" t="s">
        <v>76</v>
      </c>
      <c r="M297" t="s"/>
      <c r="N297" t="s">
        <v>179</v>
      </c>
      <c r="O297" t="s">
        <v>78</v>
      </c>
      <c r="P297" t="s">
        <v>499</v>
      </c>
      <c r="Q297" t="s"/>
      <c r="R297" t="s">
        <v>79</v>
      </c>
      <c r="S297" t="s">
        <v>504</v>
      </c>
      <c r="T297" t="s">
        <v>81</v>
      </c>
      <c r="U297" t="s">
        <v>82</v>
      </c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HYPERLINK("https://hotelmonitor-cachepage.eclerx.com/savepage/tk_15444261929336164_sr_2399.html","info")</f>
        <v/>
      </c>
      <c r="AA297" t="n">
        <v>5854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88</v>
      </c>
      <c r="AO297" t="s"/>
      <c r="AP297" t="n">
        <v>38</v>
      </c>
      <c r="AQ297" t="s">
        <v>89</v>
      </c>
      <c r="AR297" t="s"/>
      <c r="AS297" t="s"/>
      <c r="AT297" t="s">
        <v>90</v>
      </c>
      <c r="AU297" t="s"/>
      <c r="AV297" t="s"/>
      <c r="AW297" t="s"/>
      <c r="AX297" t="s"/>
      <c r="AY297" t="n">
        <v>163360</v>
      </c>
      <c r="AZ297" t="s">
        <v>501</v>
      </c>
      <c r="BA297" t="s"/>
      <c r="BB297" t="n">
        <v>10518</v>
      </c>
      <c r="BC297" t="n">
        <v>13.3885</v>
      </c>
      <c r="BD297" t="n">
        <v>52.5185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505</v>
      </c>
      <c r="F298" t="n">
        <v>4918969</v>
      </c>
      <c r="G298" t="s">
        <v>74</v>
      </c>
      <c r="H298" t="s">
        <v>75</v>
      </c>
      <c r="I298" t="s"/>
      <c r="J298" t="s">
        <v>74</v>
      </c>
      <c r="K298" t="n">
        <v>117</v>
      </c>
      <c r="L298" t="s">
        <v>76</v>
      </c>
      <c r="M298" t="s"/>
      <c r="N298" t="s">
        <v>158</v>
      </c>
      <c r="O298" t="s">
        <v>78</v>
      </c>
      <c r="P298" t="s">
        <v>506</v>
      </c>
      <c r="Q298" t="s"/>
      <c r="R298" t="s">
        <v>79</v>
      </c>
      <c r="S298" t="s">
        <v>444</v>
      </c>
      <c r="T298" t="s">
        <v>81</v>
      </c>
      <c r="U298" t="s">
        <v>82</v>
      </c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HYPERLINK("https://hotelmonitor-cachepage.eclerx.com/savepage/tk_15444269302909284_sr_2399.html","info")</f>
        <v/>
      </c>
      <c r="AA298" t="n">
        <v>609145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88</v>
      </c>
      <c r="AO298" t="s"/>
      <c r="AP298" t="n">
        <v>252</v>
      </c>
      <c r="AQ298" t="s">
        <v>89</v>
      </c>
      <c r="AR298" t="s"/>
      <c r="AS298" t="s"/>
      <c r="AT298" t="s">
        <v>90</v>
      </c>
      <c r="AU298" t="s"/>
      <c r="AV298" t="s"/>
      <c r="AW298" t="s"/>
      <c r="AX298" t="s"/>
      <c r="AY298" t="n">
        <v>3875364</v>
      </c>
      <c r="AZ298" t="s">
        <v>507</v>
      </c>
      <c r="BA298" t="s"/>
      <c r="BB298" t="n">
        <v>743096</v>
      </c>
      <c r="BC298" t="n">
        <v>13.30885</v>
      </c>
      <c r="BD298" t="n">
        <v>52.49587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505</v>
      </c>
      <c r="F299" t="n">
        <v>4918969</v>
      </c>
      <c r="G299" t="s">
        <v>74</v>
      </c>
      <c r="H299" t="s">
        <v>75</v>
      </c>
      <c r="I299" t="s"/>
      <c r="J299" t="s">
        <v>74</v>
      </c>
      <c r="K299" t="n">
        <v>130</v>
      </c>
      <c r="L299" t="s">
        <v>76</v>
      </c>
      <c r="M299" t="s"/>
      <c r="N299" t="s">
        <v>113</v>
      </c>
      <c r="O299" t="s">
        <v>78</v>
      </c>
      <c r="P299" t="s">
        <v>506</v>
      </c>
      <c r="Q299" t="s"/>
      <c r="R299" t="s">
        <v>79</v>
      </c>
      <c r="S299" t="s">
        <v>280</v>
      </c>
      <c r="T299" t="s">
        <v>81</v>
      </c>
      <c r="U299" t="s">
        <v>82</v>
      </c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HYPERLINK("https://hotelmonitor-cachepage.eclerx.com/savepage/tk_15444269302909284_sr_2399.html","info")</f>
        <v/>
      </c>
      <c r="AA299" t="n">
        <v>609145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88</v>
      </c>
      <c r="AO299" t="s"/>
      <c r="AP299" t="n">
        <v>252</v>
      </c>
      <c r="AQ299" t="s">
        <v>89</v>
      </c>
      <c r="AR299" t="s"/>
      <c r="AS299" t="s"/>
      <c r="AT299" t="s">
        <v>90</v>
      </c>
      <c r="AU299" t="s"/>
      <c r="AV299" t="s"/>
      <c r="AW299" t="s"/>
      <c r="AX299" t="s"/>
      <c r="AY299" t="n">
        <v>3875364</v>
      </c>
      <c r="AZ299" t="s">
        <v>507</v>
      </c>
      <c r="BA299" t="s"/>
      <c r="BB299" t="n">
        <v>743096</v>
      </c>
      <c r="BC299" t="n">
        <v>13.30885</v>
      </c>
      <c r="BD299" t="n">
        <v>52.49587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505</v>
      </c>
      <c r="F300" t="n">
        <v>4918969</v>
      </c>
      <c r="G300" t="s">
        <v>74</v>
      </c>
      <c r="H300" t="s">
        <v>75</v>
      </c>
      <c r="I300" t="s"/>
      <c r="J300" t="s">
        <v>74</v>
      </c>
      <c r="K300" t="n">
        <v>160</v>
      </c>
      <c r="L300" t="s">
        <v>76</v>
      </c>
      <c r="M300" t="s"/>
      <c r="N300" t="s">
        <v>129</v>
      </c>
      <c r="O300" t="s">
        <v>78</v>
      </c>
      <c r="P300" t="s">
        <v>506</v>
      </c>
      <c r="Q300" t="s"/>
      <c r="R300" t="s">
        <v>79</v>
      </c>
      <c r="S300" t="s">
        <v>508</v>
      </c>
      <c r="T300" t="s">
        <v>81</v>
      </c>
      <c r="U300" t="s">
        <v>82</v>
      </c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HYPERLINK("https://hotelmonitor-cachepage.eclerx.com/savepage/tk_15444269302909284_sr_2399.html","info")</f>
        <v/>
      </c>
      <c r="AA300" t="n">
        <v>609145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88</v>
      </c>
      <c r="AO300" t="s"/>
      <c r="AP300" t="n">
        <v>252</v>
      </c>
      <c r="AQ300" t="s">
        <v>89</v>
      </c>
      <c r="AR300" t="s"/>
      <c r="AS300" t="s"/>
      <c r="AT300" t="s">
        <v>90</v>
      </c>
      <c r="AU300" t="s"/>
      <c r="AV300" t="s"/>
      <c r="AW300" t="s"/>
      <c r="AX300" t="s"/>
      <c r="AY300" t="n">
        <v>3875364</v>
      </c>
      <c r="AZ300" t="s">
        <v>507</v>
      </c>
      <c r="BA300" t="s"/>
      <c r="BB300" t="n">
        <v>743096</v>
      </c>
      <c r="BC300" t="n">
        <v>13.30885</v>
      </c>
      <c r="BD300" t="n">
        <v>52.49587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505</v>
      </c>
      <c r="F301" t="n">
        <v>4918969</v>
      </c>
      <c r="G301" t="s">
        <v>74</v>
      </c>
      <c r="H301" t="s">
        <v>75</v>
      </c>
      <c r="I301" t="s"/>
      <c r="J301" t="s">
        <v>74</v>
      </c>
      <c r="K301" t="n">
        <v>230</v>
      </c>
      <c r="L301" t="s">
        <v>76</v>
      </c>
      <c r="M301" t="s"/>
      <c r="N301" t="s">
        <v>131</v>
      </c>
      <c r="O301" t="s">
        <v>78</v>
      </c>
      <c r="P301" t="s">
        <v>506</v>
      </c>
      <c r="Q301" t="s"/>
      <c r="R301" t="s">
        <v>79</v>
      </c>
      <c r="S301" t="s">
        <v>509</v>
      </c>
      <c r="T301" t="s">
        <v>81</v>
      </c>
      <c r="U301" t="s">
        <v>82</v>
      </c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HYPERLINK("https://hotelmonitor-cachepage.eclerx.com/savepage/tk_15444269302909284_sr_2399.html","info")</f>
        <v/>
      </c>
      <c r="AA301" t="n">
        <v>609145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88</v>
      </c>
      <c r="AO301" t="s"/>
      <c r="AP301" t="n">
        <v>252</v>
      </c>
      <c r="AQ301" t="s">
        <v>89</v>
      </c>
      <c r="AR301" t="s"/>
      <c r="AS301" t="s"/>
      <c r="AT301" t="s">
        <v>90</v>
      </c>
      <c r="AU301" t="s"/>
      <c r="AV301" t="s"/>
      <c r="AW301" t="s"/>
      <c r="AX301" t="s"/>
      <c r="AY301" t="n">
        <v>3875364</v>
      </c>
      <c r="AZ301" t="s">
        <v>507</v>
      </c>
      <c r="BA301" t="s"/>
      <c r="BB301" t="n">
        <v>743096</v>
      </c>
      <c r="BC301" t="n">
        <v>13.30885</v>
      </c>
      <c r="BD301" t="n">
        <v>52.49587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505</v>
      </c>
      <c r="F302" t="n">
        <v>4918969</v>
      </c>
      <c r="G302" t="s">
        <v>74</v>
      </c>
      <c r="H302" t="s">
        <v>75</v>
      </c>
      <c r="I302" t="s"/>
      <c r="J302" t="s">
        <v>74</v>
      </c>
      <c r="K302" t="n">
        <v>270</v>
      </c>
      <c r="L302" t="s">
        <v>76</v>
      </c>
      <c r="M302" t="s"/>
      <c r="N302" t="s">
        <v>179</v>
      </c>
      <c r="O302" t="s">
        <v>78</v>
      </c>
      <c r="P302" t="s">
        <v>506</v>
      </c>
      <c r="Q302" t="s"/>
      <c r="R302" t="s">
        <v>79</v>
      </c>
      <c r="S302" t="s">
        <v>510</v>
      </c>
      <c r="T302" t="s">
        <v>81</v>
      </c>
      <c r="U302" t="s">
        <v>82</v>
      </c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HYPERLINK("https://hotelmonitor-cachepage.eclerx.com/savepage/tk_15444269302909284_sr_2399.html","info")</f>
        <v/>
      </c>
      <c r="AA302" t="n">
        <v>609145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88</v>
      </c>
      <c r="AO302" t="s"/>
      <c r="AP302" t="n">
        <v>252</v>
      </c>
      <c r="AQ302" t="s">
        <v>89</v>
      </c>
      <c r="AR302" t="s"/>
      <c r="AS302" t="s"/>
      <c r="AT302" t="s">
        <v>90</v>
      </c>
      <c r="AU302" t="s"/>
      <c r="AV302" t="s"/>
      <c r="AW302" t="s"/>
      <c r="AX302" t="s"/>
      <c r="AY302" t="n">
        <v>3875364</v>
      </c>
      <c r="AZ302" t="s">
        <v>507</v>
      </c>
      <c r="BA302" t="s"/>
      <c r="BB302" t="n">
        <v>743096</v>
      </c>
      <c r="BC302" t="n">
        <v>13.30885</v>
      </c>
      <c r="BD302" t="n">
        <v>52.49587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511</v>
      </c>
      <c r="F303" t="n">
        <v>350441</v>
      </c>
      <c r="G303" t="s">
        <v>74</v>
      </c>
      <c r="H303" t="s">
        <v>75</v>
      </c>
      <c r="I303" t="s"/>
      <c r="J303" t="s">
        <v>74</v>
      </c>
      <c r="K303" t="n">
        <v>36</v>
      </c>
      <c r="L303" t="s">
        <v>76</v>
      </c>
      <c r="M303" t="s"/>
      <c r="N303" t="s">
        <v>158</v>
      </c>
      <c r="O303" t="s">
        <v>78</v>
      </c>
      <c r="P303" t="s">
        <v>512</v>
      </c>
      <c r="Q303" t="s"/>
      <c r="R303" t="s">
        <v>513</v>
      </c>
      <c r="S303" t="s">
        <v>514</v>
      </c>
      <c r="T303" t="s">
        <v>81</v>
      </c>
      <c r="U303" t="s">
        <v>82</v>
      </c>
      <c r="V303" t="s">
        <v>83</v>
      </c>
      <c r="W303" t="s">
        <v>108</v>
      </c>
      <c r="X303" t="s"/>
      <c r="Y303" t="s">
        <v>85</v>
      </c>
      <c r="Z303">
        <f>HYPERLINK("https://hotelmonitor-cachepage.eclerx.com/savepage/tk_15444267729475048_sr_2399.html","info")</f>
        <v/>
      </c>
      <c r="AA303" t="n">
        <v>15975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88</v>
      </c>
      <c r="AO303" t="s"/>
      <c r="AP303" t="n">
        <v>207</v>
      </c>
      <c r="AQ303" t="s">
        <v>89</v>
      </c>
      <c r="AR303" t="s"/>
      <c r="AS303" t="s"/>
      <c r="AT303" t="s">
        <v>90</v>
      </c>
      <c r="AU303" t="s"/>
      <c r="AV303" t="s"/>
      <c r="AW303" t="s"/>
      <c r="AX303" t="s"/>
      <c r="AY303" t="n">
        <v>2222371</v>
      </c>
      <c r="AZ303" t="s">
        <v>515</v>
      </c>
      <c r="BA303" t="s"/>
      <c r="BB303" t="n">
        <v>143092</v>
      </c>
      <c r="BC303" t="n">
        <v>13.45561</v>
      </c>
      <c r="BD303" t="n">
        <v>52.52971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511</v>
      </c>
      <c r="F304" t="n">
        <v>350441</v>
      </c>
      <c r="G304" t="s">
        <v>74</v>
      </c>
      <c r="H304" t="s">
        <v>75</v>
      </c>
      <c r="I304" t="s"/>
      <c r="J304" t="s">
        <v>74</v>
      </c>
      <c r="K304" t="n">
        <v>40</v>
      </c>
      <c r="L304" t="s">
        <v>76</v>
      </c>
      <c r="M304" t="s"/>
      <c r="N304" t="s">
        <v>121</v>
      </c>
      <c r="O304" t="s">
        <v>78</v>
      </c>
      <c r="P304" t="s">
        <v>512</v>
      </c>
      <c r="Q304" t="s"/>
      <c r="R304" t="s">
        <v>513</v>
      </c>
      <c r="S304" t="s">
        <v>516</v>
      </c>
      <c r="T304" t="s">
        <v>81</v>
      </c>
      <c r="U304" t="s">
        <v>82</v>
      </c>
      <c r="V304" t="s">
        <v>83</v>
      </c>
      <c r="W304" t="s">
        <v>108</v>
      </c>
      <c r="X304" t="s"/>
      <c r="Y304" t="s">
        <v>85</v>
      </c>
      <c r="Z304">
        <f>HYPERLINK("https://hotelmonitor-cachepage.eclerx.com/savepage/tk_15444267729475048_sr_2399.html","info")</f>
        <v/>
      </c>
      <c r="AA304" t="n">
        <v>15975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88</v>
      </c>
      <c r="AO304" t="s"/>
      <c r="AP304" t="n">
        <v>207</v>
      </c>
      <c r="AQ304" t="s">
        <v>89</v>
      </c>
      <c r="AR304" t="s"/>
      <c r="AS304" t="s"/>
      <c r="AT304" t="s">
        <v>90</v>
      </c>
      <c r="AU304" t="s"/>
      <c r="AV304" t="s"/>
      <c r="AW304" t="s"/>
      <c r="AX304" t="s"/>
      <c r="AY304" t="n">
        <v>2222371</v>
      </c>
      <c r="AZ304" t="s">
        <v>515</v>
      </c>
      <c r="BA304" t="s"/>
      <c r="BB304" t="n">
        <v>143092</v>
      </c>
      <c r="BC304" t="n">
        <v>13.45561</v>
      </c>
      <c r="BD304" t="n">
        <v>52.52971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517</v>
      </c>
      <c r="F305" t="n">
        <v>3598193</v>
      </c>
      <c r="G305" t="s">
        <v>74</v>
      </c>
      <c r="H305" t="s">
        <v>75</v>
      </c>
      <c r="I305" t="s"/>
      <c r="J305" t="s">
        <v>74</v>
      </c>
      <c r="K305" t="n">
        <v>74.69</v>
      </c>
      <c r="L305" t="s">
        <v>76</v>
      </c>
      <c r="M305" t="s"/>
      <c r="N305" t="s">
        <v>121</v>
      </c>
      <c r="O305" t="s">
        <v>78</v>
      </c>
      <c r="P305" t="s">
        <v>518</v>
      </c>
      <c r="Q305" t="s"/>
      <c r="R305" t="s">
        <v>321</v>
      </c>
      <c r="S305" t="s">
        <v>519</v>
      </c>
      <c r="T305" t="s">
        <v>81</v>
      </c>
      <c r="U305" t="s">
        <v>82</v>
      </c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HYPERLINK("https://hotelmonitor-cachepage.eclerx.com/savepage/tk_15444277400608478_sr_2399.html","info")</f>
        <v/>
      </c>
      <c r="AA305" t="n">
        <v>273636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88</v>
      </c>
      <c r="AO305" t="s"/>
      <c r="AP305" t="n">
        <v>495</v>
      </c>
      <c r="AQ305" t="s">
        <v>89</v>
      </c>
      <c r="AR305" t="s"/>
      <c r="AS305" t="s"/>
      <c r="AT305" t="s">
        <v>90</v>
      </c>
      <c r="AU305" t="s"/>
      <c r="AV305" t="s"/>
      <c r="AW305" t="s"/>
      <c r="AX305" t="s"/>
      <c r="AY305" t="n">
        <v>2071774</v>
      </c>
      <c r="AZ305" t="s">
        <v>520</v>
      </c>
      <c r="BA305" t="s"/>
      <c r="BB305" t="n">
        <v>414449</v>
      </c>
      <c r="BC305" t="n">
        <v>13.42535</v>
      </c>
      <c r="BD305" t="n">
        <v>52.51666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521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61.2</v>
      </c>
      <c r="L306" t="s">
        <v>76</v>
      </c>
      <c r="M306" t="s"/>
      <c r="N306" t="s">
        <v>158</v>
      </c>
      <c r="O306" t="s">
        <v>78</v>
      </c>
      <c r="P306" t="s">
        <v>521</v>
      </c>
      <c r="Q306" t="s"/>
      <c r="R306" t="s">
        <v>79</v>
      </c>
      <c r="S306" t="s">
        <v>160</v>
      </c>
      <c r="T306" t="s">
        <v>81</v>
      </c>
      <c r="U306" t="s">
        <v>82</v>
      </c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HYPERLINK("https://hotelmonitor-cachepage.eclerx.com/savepage/tk_15444262372510335_sr_2399.html","info")</f>
        <v/>
      </c>
      <c r="AA306" t="n">
        <v>-4481133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88</v>
      </c>
      <c r="AO306" t="s"/>
      <c r="AP306" t="n">
        <v>51</v>
      </c>
      <c r="AQ306" t="s">
        <v>89</v>
      </c>
      <c r="AR306" t="s"/>
      <c r="AS306" t="s"/>
      <c r="AT306" t="s">
        <v>90</v>
      </c>
      <c r="AU306" t="s"/>
      <c r="AV306" t="s"/>
      <c r="AW306" t="s"/>
      <c r="AX306" t="s"/>
      <c r="AY306" t="n">
        <v>4481133</v>
      </c>
      <c r="AZ306" t="s">
        <v>522</v>
      </c>
      <c r="BA306" t="s"/>
      <c r="BB306" t="n">
        <v>543026</v>
      </c>
      <c r="BC306" t="n">
        <v>13.20905</v>
      </c>
      <c r="BD306" t="n">
        <v>52.53292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521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69.7</v>
      </c>
      <c r="L307" t="s">
        <v>76</v>
      </c>
      <c r="M307" t="s"/>
      <c r="N307" t="s">
        <v>523</v>
      </c>
      <c r="O307" t="s">
        <v>78</v>
      </c>
      <c r="P307" t="s">
        <v>521</v>
      </c>
      <c r="Q307" t="s"/>
      <c r="R307" t="s">
        <v>79</v>
      </c>
      <c r="S307" t="s">
        <v>524</v>
      </c>
      <c r="T307" t="s">
        <v>81</v>
      </c>
      <c r="U307" t="s">
        <v>82</v>
      </c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HYPERLINK("https://hotelmonitor-cachepage.eclerx.com/savepage/tk_15444262372510335_sr_2399.html","info")</f>
        <v/>
      </c>
      <c r="AA307" t="n">
        <v>-4481133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88</v>
      </c>
      <c r="AO307" t="s"/>
      <c r="AP307" t="n">
        <v>51</v>
      </c>
      <c r="AQ307" t="s">
        <v>89</v>
      </c>
      <c r="AR307" t="s"/>
      <c r="AS307" t="s"/>
      <c r="AT307" t="s">
        <v>90</v>
      </c>
      <c r="AU307" t="s"/>
      <c r="AV307" t="s"/>
      <c r="AW307" t="s"/>
      <c r="AX307" t="s"/>
      <c r="AY307" t="n">
        <v>4481133</v>
      </c>
      <c r="AZ307" t="s">
        <v>522</v>
      </c>
      <c r="BA307" t="s"/>
      <c r="BB307" t="n">
        <v>543026</v>
      </c>
      <c r="BC307" t="n">
        <v>13.20905</v>
      </c>
      <c r="BD307" t="n">
        <v>52.53292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521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82</v>
      </c>
      <c r="L308" t="s">
        <v>76</v>
      </c>
      <c r="M308" t="s"/>
      <c r="N308" t="s">
        <v>129</v>
      </c>
      <c r="O308" t="s">
        <v>78</v>
      </c>
      <c r="P308" t="s">
        <v>521</v>
      </c>
      <c r="Q308" t="s"/>
      <c r="R308" t="s">
        <v>79</v>
      </c>
      <c r="S308" t="s">
        <v>525</v>
      </c>
      <c r="T308" t="s">
        <v>81</v>
      </c>
      <c r="U308" t="s">
        <v>82</v>
      </c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HYPERLINK("https://hotelmonitor-cachepage.eclerx.com/savepage/tk_15444262372510335_sr_2399.html","info")</f>
        <v/>
      </c>
      <c r="AA308" t="n">
        <v>-4481133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88</v>
      </c>
      <c r="AO308" t="s"/>
      <c r="AP308" t="n">
        <v>51</v>
      </c>
      <c r="AQ308" t="s">
        <v>89</v>
      </c>
      <c r="AR308" t="s"/>
      <c r="AS308" t="s"/>
      <c r="AT308" t="s">
        <v>90</v>
      </c>
      <c r="AU308" t="s"/>
      <c r="AV308" t="s"/>
      <c r="AW308" t="s"/>
      <c r="AX308" t="s"/>
      <c r="AY308" t="n">
        <v>4481133</v>
      </c>
      <c r="AZ308" t="s">
        <v>522</v>
      </c>
      <c r="BA308" t="s"/>
      <c r="BB308" t="n">
        <v>543026</v>
      </c>
      <c r="BC308" t="n">
        <v>13.20905</v>
      </c>
      <c r="BD308" t="n">
        <v>52.53292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526</v>
      </c>
      <c r="F309" t="n">
        <v>6309843</v>
      </c>
      <c r="G309" t="s">
        <v>74</v>
      </c>
      <c r="H309" t="s">
        <v>75</v>
      </c>
      <c r="I309" t="s"/>
      <c r="J309" t="s">
        <v>74</v>
      </c>
      <c r="K309" t="n">
        <v>89</v>
      </c>
      <c r="L309" t="s">
        <v>76</v>
      </c>
      <c r="M309" t="s"/>
      <c r="N309" t="s">
        <v>527</v>
      </c>
      <c r="O309" t="s">
        <v>78</v>
      </c>
      <c r="P309" t="s">
        <v>526</v>
      </c>
      <c r="Q309" t="s"/>
      <c r="R309" t="s">
        <v>79</v>
      </c>
      <c r="S309" t="s">
        <v>94</v>
      </c>
      <c r="T309" t="s">
        <v>81</v>
      </c>
      <c r="U309" t="s">
        <v>82</v>
      </c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HYPERLINK("https://hotelmonitor-cachepage.eclerx.com/savepage/tk_15444272612839391_sr_2399.html","info")</f>
        <v/>
      </c>
      <c r="AA309" t="n">
        <v>271062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88</v>
      </c>
      <c r="AO309" t="s"/>
      <c r="AP309" t="n">
        <v>351</v>
      </c>
      <c r="AQ309" t="s">
        <v>89</v>
      </c>
      <c r="AR309" t="s"/>
      <c r="AS309" t="s"/>
      <c r="AT309" t="s">
        <v>90</v>
      </c>
      <c r="AU309" t="s"/>
      <c r="AV309" t="s"/>
      <c r="AW309" t="s"/>
      <c r="AX309" t="s"/>
      <c r="AY309" t="n">
        <v>6500512</v>
      </c>
      <c r="AZ309" t="s">
        <v>528</v>
      </c>
      <c r="BA309" t="s"/>
      <c r="BB309" t="n">
        <v>447641</v>
      </c>
      <c r="BC309" t="n">
        <v>13.401386</v>
      </c>
      <c r="BD309" t="n">
        <v>52.511538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526</v>
      </c>
      <c r="F310" t="n">
        <v>6309843</v>
      </c>
      <c r="G310" t="s">
        <v>74</v>
      </c>
      <c r="H310" t="s">
        <v>75</v>
      </c>
      <c r="I310" t="s"/>
      <c r="J310" t="s">
        <v>74</v>
      </c>
      <c r="K310" t="n">
        <v>98</v>
      </c>
      <c r="L310" t="s">
        <v>76</v>
      </c>
      <c r="M310" t="s"/>
      <c r="N310" t="s">
        <v>529</v>
      </c>
      <c r="O310" t="s">
        <v>78</v>
      </c>
      <c r="P310" t="s">
        <v>526</v>
      </c>
      <c r="Q310" t="s"/>
      <c r="R310" t="s">
        <v>79</v>
      </c>
      <c r="S310" t="s">
        <v>331</v>
      </c>
      <c r="T310" t="s">
        <v>81</v>
      </c>
      <c r="U310" t="s">
        <v>82</v>
      </c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HYPERLINK("https://hotelmonitor-cachepage.eclerx.com/savepage/tk_15444272612839391_sr_2399.html","info")</f>
        <v/>
      </c>
      <c r="AA310" t="n">
        <v>271062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88</v>
      </c>
      <c r="AO310" t="s"/>
      <c r="AP310" t="n">
        <v>351</v>
      </c>
      <c r="AQ310" t="s">
        <v>89</v>
      </c>
      <c r="AR310" t="s"/>
      <c r="AS310" t="s"/>
      <c r="AT310" t="s">
        <v>90</v>
      </c>
      <c r="AU310" t="s"/>
      <c r="AV310" t="s"/>
      <c r="AW310" t="s"/>
      <c r="AX310" t="s"/>
      <c r="AY310" t="n">
        <v>6500512</v>
      </c>
      <c r="AZ310" t="s">
        <v>528</v>
      </c>
      <c r="BA310" t="s"/>
      <c r="BB310" t="n">
        <v>447641</v>
      </c>
      <c r="BC310" t="n">
        <v>13.401386</v>
      </c>
      <c r="BD310" t="n">
        <v>52.511538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526</v>
      </c>
      <c r="F311" t="n">
        <v>6309843</v>
      </c>
      <c r="G311" t="s">
        <v>74</v>
      </c>
      <c r="H311" t="s">
        <v>75</v>
      </c>
      <c r="I311" t="s"/>
      <c r="J311" t="s">
        <v>74</v>
      </c>
      <c r="K311" t="n">
        <v>98.09999999999999</v>
      </c>
      <c r="L311" t="s">
        <v>76</v>
      </c>
      <c r="M311" t="s"/>
      <c r="N311" t="s">
        <v>529</v>
      </c>
      <c r="O311" t="s">
        <v>78</v>
      </c>
      <c r="P311" t="s">
        <v>526</v>
      </c>
      <c r="Q311" t="s"/>
      <c r="R311" t="s">
        <v>79</v>
      </c>
      <c r="S311" t="s">
        <v>530</v>
      </c>
      <c r="T311" t="s">
        <v>81</v>
      </c>
      <c r="U311" t="s">
        <v>82</v>
      </c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HYPERLINK("https://hotelmonitor-cachepage.eclerx.com/savepage/tk_15444272612839391_sr_2399.html","info")</f>
        <v/>
      </c>
      <c r="AA311" t="n">
        <v>271062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88</v>
      </c>
      <c r="AO311" t="s"/>
      <c r="AP311" t="n">
        <v>351</v>
      </c>
      <c r="AQ311" t="s">
        <v>89</v>
      </c>
      <c r="AR311" t="s"/>
      <c r="AS311" t="s"/>
      <c r="AT311" t="s">
        <v>90</v>
      </c>
      <c r="AU311" t="s"/>
      <c r="AV311" t="s"/>
      <c r="AW311" t="s"/>
      <c r="AX311" t="s"/>
      <c r="AY311" t="n">
        <v>6500512</v>
      </c>
      <c r="AZ311" t="s">
        <v>528</v>
      </c>
      <c r="BA311" t="s"/>
      <c r="BB311" t="n">
        <v>447641</v>
      </c>
      <c r="BC311" t="n">
        <v>13.401386</v>
      </c>
      <c r="BD311" t="n">
        <v>52.511538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526</v>
      </c>
      <c r="F312" t="n">
        <v>6309843</v>
      </c>
      <c r="G312" t="s">
        <v>74</v>
      </c>
      <c r="H312" t="s">
        <v>75</v>
      </c>
      <c r="I312" t="s"/>
      <c r="J312" t="s">
        <v>74</v>
      </c>
      <c r="K312" t="n">
        <v>143</v>
      </c>
      <c r="L312" t="s">
        <v>76</v>
      </c>
      <c r="M312" t="s"/>
      <c r="N312" t="s">
        <v>531</v>
      </c>
      <c r="O312" t="s">
        <v>78</v>
      </c>
      <c r="P312" t="s">
        <v>526</v>
      </c>
      <c r="Q312" t="s"/>
      <c r="R312" t="s">
        <v>79</v>
      </c>
      <c r="S312" t="s">
        <v>532</v>
      </c>
      <c r="T312" t="s">
        <v>81</v>
      </c>
      <c r="U312" t="s">
        <v>82</v>
      </c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HYPERLINK("https://hotelmonitor-cachepage.eclerx.com/savepage/tk_15444272612839391_sr_2399.html","info")</f>
        <v/>
      </c>
      <c r="AA312" t="n">
        <v>271062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88</v>
      </c>
      <c r="AO312" t="s"/>
      <c r="AP312" t="n">
        <v>351</v>
      </c>
      <c r="AQ312" t="s">
        <v>89</v>
      </c>
      <c r="AR312" t="s"/>
      <c r="AS312" t="s"/>
      <c r="AT312" t="s">
        <v>90</v>
      </c>
      <c r="AU312" t="s"/>
      <c r="AV312" t="s"/>
      <c r="AW312" t="s"/>
      <c r="AX312" t="s"/>
      <c r="AY312" t="n">
        <v>6500512</v>
      </c>
      <c r="AZ312" t="s">
        <v>528</v>
      </c>
      <c r="BA312" t="s"/>
      <c r="BB312" t="n">
        <v>447641</v>
      </c>
      <c r="BC312" t="n">
        <v>13.401386</v>
      </c>
      <c r="BD312" t="n">
        <v>52.511538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526</v>
      </c>
      <c r="F313" t="n">
        <v>6309843</v>
      </c>
      <c r="G313" t="s">
        <v>74</v>
      </c>
      <c r="H313" t="s">
        <v>75</v>
      </c>
      <c r="I313" t="s"/>
      <c r="J313" t="s">
        <v>74</v>
      </c>
      <c r="K313" t="n">
        <v>143.1</v>
      </c>
      <c r="L313" t="s">
        <v>76</v>
      </c>
      <c r="M313" t="s"/>
      <c r="N313" t="s">
        <v>531</v>
      </c>
      <c r="O313" t="s">
        <v>78</v>
      </c>
      <c r="P313" t="s">
        <v>526</v>
      </c>
      <c r="Q313" t="s"/>
      <c r="R313" t="s">
        <v>79</v>
      </c>
      <c r="S313" t="s">
        <v>533</v>
      </c>
      <c r="T313" t="s">
        <v>81</v>
      </c>
      <c r="U313" t="s">
        <v>82</v>
      </c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HYPERLINK("https://hotelmonitor-cachepage.eclerx.com/savepage/tk_15444272612839391_sr_2399.html","info")</f>
        <v/>
      </c>
      <c r="AA313" t="n">
        <v>271062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88</v>
      </c>
      <c r="AO313" t="s"/>
      <c r="AP313" t="n">
        <v>351</v>
      </c>
      <c r="AQ313" t="s">
        <v>89</v>
      </c>
      <c r="AR313" t="s"/>
      <c r="AS313" t="s"/>
      <c r="AT313" t="s">
        <v>90</v>
      </c>
      <c r="AU313" t="s"/>
      <c r="AV313" t="s"/>
      <c r="AW313" t="s"/>
      <c r="AX313" t="s"/>
      <c r="AY313" t="n">
        <v>6500512</v>
      </c>
      <c r="AZ313" t="s">
        <v>528</v>
      </c>
      <c r="BA313" t="s"/>
      <c r="BB313" t="n">
        <v>447641</v>
      </c>
      <c r="BC313" t="n">
        <v>13.401386</v>
      </c>
      <c r="BD313" t="n">
        <v>52.511538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526</v>
      </c>
      <c r="F314" t="n">
        <v>6309843</v>
      </c>
      <c r="G314" t="s">
        <v>74</v>
      </c>
      <c r="H314" t="s">
        <v>75</v>
      </c>
      <c r="I314" t="s"/>
      <c r="J314" t="s">
        <v>74</v>
      </c>
      <c r="K314" t="n">
        <v>188</v>
      </c>
      <c r="L314" t="s">
        <v>76</v>
      </c>
      <c r="M314" t="s"/>
      <c r="N314" t="s">
        <v>534</v>
      </c>
      <c r="O314" t="s">
        <v>78</v>
      </c>
      <c r="P314" t="s">
        <v>526</v>
      </c>
      <c r="Q314" t="s"/>
      <c r="R314" t="s">
        <v>79</v>
      </c>
      <c r="S314" t="s">
        <v>535</v>
      </c>
      <c r="T314" t="s">
        <v>81</v>
      </c>
      <c r="U314" t="s">
        <v>82</v>
      </c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HYPERLINK("https://hotelmonitor-cachepage.eclerx.com/savepage/tk_15444272612839391_sr_2399.html","info")</f>
        <v/>
      </c>
      <c r="AA314" t="n">
        <v>271062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88</v>
      </c>
      <c r="AO314" t="s"/>
      <c r="AP314" t="n">
        <v>351</v>
      </c>
      <c r="AQ314" t="s">
        <v>89</v>
      </c>
      <c r="AR314" t="s"/>
      <c r="AS314" t="s"/>
      <c r="AT314" t="s">
        <v>90</v>
      </c>
      <c r="AU314" t="s"/>
      <c r="AV314" t="s"/>
      <c r="AW314" t="s"/>
      <c r="AX314" t="s"/>
      <c r="AY314" t="n">
        <v>6500512</v>
      </c>
      <c r="AZ314" t="s">
        <v>528</v>
      </c>
      <c r="BA314" t="s"/>
      <c r="BB314" t="n">
        <v>447641</v>
      </c>
      <c r="BC314" t="n">
        <v>13.401386</v>
      </c>
      <c r="BD314" t="n">
        <v>52.511538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526</v>
      </c>
      <c r="F315" t="n">
        <v>6309843</v>
      </c>
      <c r="G315" t="s">
        <v>74</v>
      </c>
      <c r="H315" t="s">
        <v>75</v>
      </c>
      <c r="I315" t="s"/>
      <c r="J315" t="s">
        <v>74</v>
      </c>
      <c r="K315" t="n">
        <v>209</v>
      </c>
      <c r="L315" t="s">
        <v>76</v>
      </c>
      <c r="M315" t="s"/>
      <c r="N315" t="s">
        <v>534</v>
      </c>
      <c r="O315" t="s">
        <v>78</v>
      </c>
      <c r="P315" t="s">
        <v>526</v>
      </c>
      <c r="Q315" t="s"/>
      <c r="R315" t="s">
        <v>79</v>
      </c>
      <c r="S315" t="s">
        <v>536</v>
      </c>
      <c r="T315" t="s">
        <v>81</v>
      </c>
      <c r="U315" t="s">
        <v>82</v>
      </c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HYPERLINK("https://hotelmonitor-cachepage.eclerx.com/savepage/tk_15444272612839391_sr_2399.html","info")</f>
        <v/>
      </c>
      <c r="AA315" t="n">
        <v>271062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88</v>
      </c>
      <c r="AO315" t="s"/>
      <c r="AP315" t="n">
        <v>351</v>
      </c>
      <c r="AQ315" t="s">
        <v>89</v>
      </c>
      <c r="AR315" t="s"/>
      <c r="AS315" t="s"/>
      <c r="AT315" t="s">
        <v>90</v>
      </c>
      <c r="AU315" t="s"/>
      <c r="AV315" t="s"/>
      <c r="AW315" t="s"/>
      <c r="AX315" t="s"/>
      <c r="AY315" t="n">
        <v>6500512</v>
      </c>
      <c r="AZ315" t="s">
        <v>528</v>
      </c>
      <c r="BA315" t="s"/>
      <c r="BB315" t="n">
        <v>447641</v>
      </c>
      <c r="BC315" t="n">
        <v>13.401386</v>
      </c>
      <c r="BD315" t="n">
        <v>52.511538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537</v>
      </c>
      <c r="F316" t="n">
        <v>2204322</v>
      </c>
      <c r="G316" t="s">
        <v>74</v>
      </c>
      <c r="H316" t="s">
        <v>75</v>
      </c>
      <c r="I316" t="s"/>
      <c r="J316" t="s">
        <v>74</v>
      </c>
      <c r="K316" t="n">
        <v>62</v>
      </c>
      <c r="L316" t="s">
        <v>76</v>
      </c>
      <c r="M316" t="s"/>
      <c r="N316" t="s">
        <v>538</v>
      </c>
      <c r="O316" t="s">
        <v>78</v>
      </c>
      <c r="P316" t="s">
        <v>539</v>
      </c>
      <c r="Q316" t="s"/>
      <c r="R316" t="s">
        <v>119</v>
      </c>
      <c r="S316" t="s">
        <v>540</v>
      </c>
      <c r="T316" t="s">
        <v>81</v>
      </c>
      <c r="U316" t="s">
        <v>82</v>
      </c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HYPERLINK("https://hotelmonitor-cachepage.eclerx.com/savepage/tk_15444260796266298_sr_2399.html","info")</f>
        <v/>
      </c>
      <c r="AA316" t="n">
        <v>407259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88</v>
      </c>
      <c r="AO316" t="s"/>
      <c r="AP316" t="n">
        <v>2</v>
      </c>
      <c r="AQ316" t="s">
        <v>89</v>
      </c>
      <c r="AR316" t="s"/>
      <c r="AS316" t="s"/>
      <c r="AT316" t="s">
        <v>90</v>
      </c>
      <c r="AU316" t="s"/>
      <c r="AV316" t="s"/>
      <c r="AW316" t="s"/>
      <c r="AX316" t="s"/>
      <c r="AY316" t="n">
        <v>2204312</v>
      </c>
      <c r="AZ316" t="s">
        <v>541</v>
      </c>
      <c r="BA316" t="s"/>
      <c r="BB316" t="n">
        <v>695225</v>
      </c>
      <c r="BC316" t="n">
        <v>13.36738</v>
      </c>
      <c r="BD316" t="n">
        <v>52.52643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537</v>
      </c>
      <c r="F317" t="n">
        <v>2204322</v>
      </c>
      <c r="G317" t="s">
        <v>74</v>
      </c>
      <c r="H317" t="s">
        <v>75</v>
      </c>
      <c r="I317" t="s"/>
      <c r="J317" t="s">
        <v>74</v>
      </c>
      <c r="K317" t="n">
        <v>69</v>
      </c>
      <c r="L317" t="s">
        <v>76</v>
      </c>
      <c r="M317" t="s"/>
      <c r="N317" t="s">
        <v>542</v>
      </c>
      <c r="O317" t="s">
        <v>78</v>
      </c>
      <c r="P317" t="s">
        <v>539</v>
      </c>
      <c r="Q317" t="s"/>
      <c r="R317" t="s">
        <v>119</v>
      </c>
      <c r="S317" t="s">
        <v>186</v>
      </c>
      <c r="T317" t="s">
        <v>81</v>
      </c>
      <c r="U317" t="s">
        <v>82</v>
      </c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HYPERLINK("https://hotelmonitor-cachepage.eclerx.com/savepage/tk_15444260796266298_sr_2399.html","info")</f>
        <v/>
      </c>
      <c r="AA317" t="n">
        <v>407259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88</v>
      </c>
      <c r="AO317" t="s"/>
      <c r="AP317" t="n">
        <v>2</v>
      </c>
      <c r="AQ317" t="s">
        <v>89</v>
      </c>
      <c r="AR317" t="s"/>
      <c r="AS317" t="s"/>
      <c r="AT317" t="s">
        <v>90</v>
      </c>
      <c r="AU317" t="s"/>
      <c r="AV317" t="s"/>
      <c r="AW317" t="s"/>
      <c r="AX317" t="s"/>
      <c r="AY317" t="n">
        <v>2204312</v>
      </c>
      <c r="AZ317" t="s">
        <v>541</v>
      </c>
      <c r="BA317" t="s"/>
      <c r="BB317" t="n">
        <v>695225</v>
      </c>
      <c r="BC317" t="n">
        <v>13.36738</v>
      </c>
      <c r="BD317" t="n">
        <v>52.52643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537</v>
      </c>
      <c r="F318" t="n">
        <v>2204322</v>
      </c>
      <c r="G318" t="s">
        <v>74</v>
      </c>
      <c r="H318" t="s">
        <v>75</v>
      </c>
      <c r="I318" t="s"/>
      <c r="J318" t="s">
        <v>74</v>
      </c>
      <c r="K318" t="n">
        <v>62</v>
      </c>
      <c r="L318" t="s">
        <v>76</v>
      </c>
      <c r="M318" t="s"/>
      <c r="N318" t="s">
        <v>543</v>
      </c>
      <c r="O318" t="s">
        <v>78</v>
      </c>
      <c r="P318" t="s">
        <v>539</v>
      </c>
      <c r="Q318" t="s"/>
      <c r="R318" t="s">
        <v>119</v>
      </c>
      <c r="S318" t="s">
        <v>540</v>
      </c>
      <c r="T318" t="s">
        <v>81</v>
      </c>
      <c r="U318" t="s">
        <v>82</v>
      </c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HYPERLINK("https://hotelmonitor-cachepage.eclerx.com/savepage/tk_15444260796266298_sr_2399.html","info")</f>
        <v/>
      </c>
      <c r="AA318" t="n">
        <v>407259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88</v>
      </c>
      <c r="AO318" t="s"/>
      <c r="AP318" t="n">
        <v>2</v>
      </c>
      <c r="AQ318" t="s">
        <v>89</v>
      </c>
      <c r="AR318" t="s"/>
      <c r="AS318" t="s"/>
      <c r="AT318" t="s">
        <v>90</v>
      </c>
      <c r="AU318" t="s"/>
      <c r="AV318" t="s"/>
      <c r="AW318" t="s"/>
      <c r="AX318" t="s"/>
      <c r="AY318" t="n">
        <v>2204312</v>
      </c>
      <c r="AZ318" t="s">
        <v>541</v>
      </c>
      <c r="BA318" t="s"/>
      <c r="BB318" t="n">
        <v>695225</v>
      </c>
      <c r="BC318" t="n">
        <v>13.36738</v>
      </c>
      <c r="BD318" t="n">
        <v>52.52643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537</v>
      </c>
      <c r="F319" t="n">
        <v>2204322</v>
      </c>
      <c r="G319" t="s">
        <v>74</v>
      </c>
      <c r="H319" t="s">
        <v>75</v>
      </c>
      <c r="I319" t="s"/>
      <c r="J319" t="s">
        <v>74</v>
      </c>
      <c r="K319" t="n">
        <v>62</v>
      </c>
      <c r="L319" t="s">
        <v>76</v>
      </c>
      <c r="M319" t="s"/>
      <c r="N319" t="s">
        <v>544</v>
      </c>
      <c r="O319" t="s">
        <v>78</v>
      </c>
      <c r="P319" t="s">
        <v>539</v>
      </c>
      <c r="Q319" t="s"/>
      <c r="R319" t="s">
        <v>119</v>
      </c>
      <c r="S319" t="s">
        <v>540</v>
      </c>
      <c r="T319" t="s">
        <v>81</v>
      </c>
      <c r="U319" t="s">
        <v>82</v>
      </c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HYPERLINK("https://hotelmonitor-cachepage.eclerx.com/savepage/tk_15444260796266298_sr_2399.html","info")</f>
        <v/>
      </c>
      <c r="AA319" t="n">
        <v>407259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88</v>
      </c>
      <c r="AO319" t="s"/>
      <c r="AP319" t="n">
        <v>2</v>
      </c>
      <c r="AQ319" t="s">
        <v>89</v>
      </c>
      <c r="AR319" t="s"/>
      <c r="AS319" t="s"/>
      <c r="AT319" t="s">
        <v>90</v>
      </c>
      <c r="AU319" t="s"/>
      <c r="AV319" t="s"/>
      <c r="AW319" t="s"/>
      <c r="AX319" t="s"/>
      <c r="AY319" t="n">
        <v>2204312</v>
      </c>
      <c r="AZ319" t="s">
        <v>541</v>
      </c>
      <c r="BA319" t="s"/>
      <c r="BB319" t="n">
        <v>695225</v>
      </c>
      <c r="BC319" t="n">
        <v>13.36738</v>
      </c>
      <c r="BD319" t="n">
        <v>52.52643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537</v>
      </c>
      <c r="F320" t="n">
        <v>2204322</v>
      </c>
      <c r="G320" t="s">
        <v>74</v>
      </c>
      <c r="H320" t="s">
        <v>75</v>
      </c>
      <c r="I320" t="s"/>
      <c r="J320" t="s">
        <v>74</v>
      </c>
      <c r="K320" t="n">
        <v>62</v>
      </c>
      <c r="L320" t="s">
        <v>76</v>
      </c>
      <c r="M320" t="s"/>
      <c r="N320" t="s">
        <v>543</v>
      </c>
      <c r="O320" t="s">
        <v>78</v>
      </c>
      <c r="P320" t="s">
        <v>539</v>
      </c>
      <c r="Q320" t="s"/>
      <c r="R320" t="s">
        <v>119</v>
      </c>
      <c r="S320" t="s">
        <v>540</v>
      </c>
      <c r="T320" t="s">
        <v>81</v>
      </c>
      <c r="U320" t="s">
        <v>82</v>
      </c>
      <c r="V320" t="s">
        <v>83</v>
      </c>
      <c r="W320" t="s">
        <v>84</v>
      </c>
      <c r="X320" t="s"/>
      <c r="Y320" t="s">
        <v>85</v>
      </c>
      <c r="Z320">
        <f>HYPERLINK("https://hotelmonitor-cachepage.eclerx.com/savepage/tk_15444260796266298_sr_2399.html","info")</f>
        <v/>
      </c>
      <c r="AA320" t="n">
        <v>407259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88</v>
      </c>
      <c r="AO320" t="s"/>
      <c r="AP320" t="n">
        <v>2</v>
      </c>
      <c r="AQ320" t="s">
        <v>89</v>
      </c>
      <c r="AR320" t="s"/>
      <c r="AS320" t="s"/>
      <c r="AT320" t="s">
        <v>90</v>
      </c>
      <c r="AU320" t="s"/>
      <c r="AV320" t="s"/>
      <c r="AW320" t="s"/>
      <c r="AX320" t="s"/>
      <c r="AY320" t="n">
        <v>2204312</v>
      </c>
      <c r="AZ320" t="s">
        <v>541</v>
      </c>
      <c r="BA320" t="s"/>
      <c r="BB320" t="n">
        <v>695225</v>
      </c>
      <c r="BC320" t="n">
        <v>13.36738</v>
      </c>
      <c r="BD320" t="n">
        <v>52.52643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537</v>
      </c>
      <c r="F321" t="n">
        <v>2204322</v>
      </c>
      <c r="G321" t="s">
        <v>74</v>
      </c>
      <c r="H321" t="s">
        <v>75</v>
      </c>
      <c r="I321" t="s"/>
      <c r="J321" t="s">
        <v>74</v>
      </c>
      <c r="K321" t="n">
        <v>69</v>
      </c>
      <c r="L321" t="s">
        <v>76</v>
      </c>
      <c r="M321" t="s"/>
      <c r="N321" t="s">
        <v>545</v>
      </c>
      <c r="O321" t="s">
        <v>78</v>
      </c>
      <c r="P321" t="s">
        <v>539</v>
      </c>
      <c r="Q321" t="s"/>
      <c r="R321" t="s">
        <v>119</v>
      </c>
      <c r="S321" t="s">
        <v>186</v>
      </c>
      <c r="T321" t="s">
        <v>81</v>
      </c>
      <c r="U321" t="s">
        <v>82</v>
      </c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HYPERLINK("https://hotelmonitor-cachepage.eclerx.com/savepage/tk_15444260796266298_sr_2399.html","info")</f>
        <v/>
      </c>
      <c r="AA321" t="n">
        <v>407259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88</v>
      </c>
      <c r="AO321" t="s"/>
      <c r="AP321" t="n">
        <v>2</v>
      </c>
      <c r="AQ321" t="s">
        <v>89</v>
      </c>
      <c r="AR321" t="s"/>
      <c r="AS321" t="s"/>
      <c r="AT321" t="s">
        <v>90</v>
      </c>
      <c r="AU321" t="s"/>
      <c r="AV321" t="s"/>
      <c r="AW321" t="s"/>
      <c r="AX321" t="s"/>
      <c r="AY321" t="n">
        <v>2204312</v>
      </c>
      <c r="AZ321" t="s">
        <v>541</v>
      </c>
      <c r="BA321" t="s"/>
      <c r="BB321" t="n">
        <v>695225</v>
      </c>
      <c r="BC321" t="n">
        <v>13.36738</v>
      </c>
      <c r="BD321" t="n">
        <v>52.52643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537</v>
      </c>
      <c r="F322" t="n">
        <v>2204322</v>
      </c>
      <c r="G322" t="s">
        <v>74</v>
      </c>
      <c r="H322" t="s">
        <v>75</v>
      </c>
      <c r="I322" t="s"/>
      <c r="J322" t="s">
        <v>74</v>
      </c>
      <c r="K322" t="n">
        <v>74</v>
      </c>
      <c r="L322" t="s">
        <v>76</v>
      </c>
      <c r="M322" t="s"/>
      <c r="N322" t="s">
        <v>544</v>
      </c>
      <c r="O322" t="s">
        <v>78</v>
      </c>
      <c r="P322" t="s">
        <v>539</v>
      </c>
      <c r="Q322" t="s"/>
      <c r="R322" t="s">
        <v>119</v>
      </c>
      <c r="S322" t="s">
        <v>328</v>
      </c>
      <c r="T322" t="s">
        <v>81</v>
      </c>
      <c r="U322" t="s">
        <v>82</v>
      </c>
      <c r="V322" t="s">
        <v>83</v>
      </c>
      <c r="W322" t="s">
        <v>108</v>
      </c>
      <c r="X322" t="s"/>
      <c r="Y322" t="s">
        <v>85</v>
      </c>
      <c r="Z322">
        <f>HYPERLINK("https://hotelmonitor-cachepage.eclerx.com/savepage/tk_15444260796266298_sr_2399.html","info")</f>
        <v/>
      </c>
      <c r="AA322" t="n">
        <v>407259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88</v>
      </c>
      <c r="AO322" t="s"/>
      <c r="AP322" t="n">
        <v>2</v>
      </c>
      <c r="AQ322" t="s">
        <v>89</v>
      </c>
      <c r="AR322" t="s"/>
      <c r="AS322" t="s"/>
      <c r="AT322" t="s">
        <v>90</v>
      </c>
      <c r="AU322" t="s"/>
      <c r="AV322" t="s"/>
      <c r="AW322" t="s"/>
      <c r="AX322" t="s"/>
      <c r="AY322" t="n">
        <v>2204312</v>
      </c>
      <c r="AZ322" t="s">
        <v>541</v>
      </c>
      <c r="BA322" t="s"/>
      <c r="BB322" t="n">
        <v>695225</v>
      </c>
      <c r="BC322" t="n">
        <v>13.36738</v>
      </c>
      <c r="BD322" t="n">
        <v>52.52643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537</v>
      </c>
      <c r="F323" t="n">
        <v>2204322</v>
      </c>
      <c r="G323" t="s">
        <v>74</v>
      </c>
      <c r="H323" t="s">
        <v>75</v>
      </c>
      <c r="I323" t="s"/>
      <c r="J323" t="s">
        <v>74</v>
      </c>
      <c r="K323" t="n">
        <v>74</v>
      </c>
      <c r="L323" t="s">
        <v>76</v>
      </c>
      <c r="M323" t="s"/>
      <c r="N323" t="s">
        <v>543</v>
      </c>
      <c r="O323" t="s">
        <v>78</v>
      </c>
      <c r="P323" t="s">
        <v>539</v>
      </c>
      <c r="Q323" t="s"/>
      <c r="R323" t="s">
        <v>119</v>
      </c>
      <c r="S323" t="s">
        <v>328</v>
      </c>
      <c r="T323" t="s">
        <v>81</v>
      </c>
      <c r="U323" t="s">
        <v>82</v>
      </c>
      <c r="V323" t="s">
        <v>83</v>
      </c>
      <c r="W323" t="s">
        <v>108</v>
      </c>
      <c r="X323" t="s"/>
      <c r="Y323" t="s">
        <v>85</v>
      </c>
      <c r="Z323">
        <f>HYPERLINK("https://hotelmonitor-cachepage.eclerx.com/savepage/tk_15444260796266298_sr_2399.html","info")</f>
        <v/>
      </c>
      <c r="AA323" t="n">
        <v>407259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88</v>
      </c>
      <c r="AO323" t="s"/>
      <c r="AP323" t="n">
        <v>2</v>
      </c>
      <c r="AQ323" t="s">
        <v>89</v>
      </c>
      <c r="AR323" t="s"/>
      <c r="AS323" t="s"/>
      <c r="AT323" t="s">
        <v>90</v>
      </c>
      <c r="AU323" t="s"/>
      <c r="AV323" t="s"/>
      <c r="AW323" t="s"/>
      <c r="AX323" t="s"/>
      <c r="AY323" t="n">
        <v>2204312</v>
      </c>
      <c r="AZ323" t="s">
        <v>541</v>
      </c>
      <c r="BA323" t="s"/>
      <c r="BB323" t="n">
        <v>695225</v>
      </c>
      <c r="BC323" t="n">
        <v>13.36738</v>
      </c>
      <c r="BD323" t="n">
        <v>52.52643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537</v>
      </c>
      <c r="F324" t="n">
        <v>2204322</v>
      </c>
      <c r="G324" t="s">
        <v>74</v>
      </c>
      <c r="H324" t="s">
        <v>75</v>
      </c>
      <c r="I324" t="s"/>
      <c r="J324" t="s">
        <v>74</v>
      </c>
      <c r="K324" t="n">
        <v>74</v>
      </c>
      <c r="L324" t="s">
        <v>76</v>
      </c>
      <c r="M324" t="s"/>
      <c r="N324" t="s">
        <v>544</v>
      </c>
      <c r="O324" t="s">
        <v>78</v>
      </c>
      <c r="P324" t="s">
        <v>539</v>
      </c>
      <c r="Q324" t="s"/>
      <c r="R324" t="s">
        <v>119</v>
      </c>
      <c r="S324" t="s">
        <v>328</v>
      </c>
      <c r="T324" t="s">
        <v>81</v>
      </c>
      <c r="U324" t="s">
        <v>82</v>
      </c>
      <c r="V324" t="s">
        <v>83</v>
      </c>
      <c r="W324" t="s">
        <v>108</v>
      </c>
      <c r="X324" t="s"/>
      <c r="Y324" t="s">
        <v>85</v>
      </c>
      <c r="Z324">
        <f>HYPERLINK("https://hotelmonitor-cachepage.eclerx.com/savepage/tk_15444260796266298_sr_2399.html","info")</f>
        <v/>
      </c>
      <c r="AA324" t="n">
        <v>407259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88</v>
      </c>
      <c r="AO324" t="s"/>
      <c r="AP324" t="n">
        <v>2</v>
      </c>
      <c r="AQ324" t="s">
        <v>89</v>
      </c>
      <c r="AR324" t="s"/>
      <c r="AS324" t="s"/>
      <c r="AT324" t="s">
        <v>90</v>
      </c>
      <c r="AU324" t="s"/>
      <c r="AV324" t="s"/>
      <c r="AW324" t="s"/>
      <c r="AX324" t="s"/>
      <c r="AY324" t="n">
        <v>2204312</v>
      </c>
      <c r="AZ324" t="s">
        <v>541</v>
      </c>
      <c r="BA324" t="s"/>
      <c r="BB324" t="n">
        <v>695225</v>
      </c>
      <c r="BC324" t="n">
        <v>13.36738</v>
      </c>
      <c r="BD324" t="n">
        <v>52.52643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537</v>
      </c>
      <c r="F325" t="n">
        <v>2204322</v>
      </c>
      <c r="G325" t="s">
        <v>74</v>
      </c>
      <c r="H325" t="s">
        <v>75</v>
      </c>
      <c r="I325" t="s"/>
      <c r="J325" t="s">
        <v>74</v>
      </c>
      <c r="K325" t="n">
        <v>74</v>
      </c>
      <c r="L325" t="s">
        <v>76</v>
      </c>
      <c r="M325" t="s"/>
      <c r="N325" t="s">
        <v>543</v>
      </c>
      <c r="O325" t="s">
        <v>78</v>
      </c>
      <c r="P325" t="s">
        <v>539</v>
      </c>
      <c r="Q325" t="s"/>
      <c r="R325" t="s">
        <v>119</v>
      </c>
      <c r="S325" t="s">
        <v>328</v>
      </c>
      <c r="T325" t="s">
        <v>81</v>
      </c>
      <c r="U325" t="s">
        <v>82</v>
      </c>
      <c r="V325" t="s">
        <v>83</v>
      </c>
      <c r="W325" t="s">
        <v>108</v>
      </c>
      <c r="X325" t="s"/>
      <c r="Y325" t="s">
        <v>85</v>
      </c>
      <c r="Z325">
        <f>HYPERLINK("https://hotelmonitor-cachepage.eclerx.com/savepage/tk_15444260796266298_sr_2399.html","info")</f>
        <v/>
      </c>
      <c r="AA325" t="n">
        <v>407259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88</v>
      </c>
      <c r="AO325" t="s"/>
      <c r="AP325" t="n">
        <v>2</v>
      </c>
      <c r="AQ325" t="s">
        <v>89</v>
      </c>
      <c r="AR325" t="s"/>
      <c r="AS325" t="s"/>
      <c r="AT325" t="s">
        <v>90</v>
      </c>
      <c r="AU325" t="s"/>
      <c r="AV325" t="s"/>
      <c r="AW325" t="s"/>
      <c r="AX325" t="s"/>
      <c r="AY325" t="n">
        <v>2204312</v>
      </c>
      <c r="AZ325" t="s">
        <v>541</v>
      </c>
      <c r="BA325" t="s"/>
      <c r="BB325" t="n">
        <v>695225</v>
      </c>
      <c r="BC325" t="n">
        <v>13.36738</v>
      </c>
      <c r="BD325" t="n">
        <v>52.52643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537</v>
      </c>
      <c r="F326" t="n">
        <v>2204322</v>
      </c>
      <c r="G326" t="s">
        <v>74</v>
      </c>
      <c r="H326" t="s">
        <v>75</v>
      </c>
      <c r="I326" t="s"/>
      <c r="J326" t="s">
        <v>74</v>
      </c>
      <c r="K326" t="n">
        <v>91</v>
      </c>
      <c r="L326" t="s">
        <v>76</v>
      </c>
      <c r="M326" t="s"/>
      <c r="N326" t="s">
        <v>542</v>
      </c>
      <c r="O326" t="s">
        <v>78</v>
      </c>
      <c r="P326" t="s">
        <v>539</v>
      </c>
      <c r="Q326" t="s"/>
      <c r="R326" t="s">
        <v>119</v>
      </c>
      <c r="S326" t="s">
        <v>346</v>
      </c>
      <c r="T326" t="s">
        <v>81</v>
      </c>
      <c r="U326" t="s">
        <v>82</v>
      </c>
      <c r="V326" t="s">
        <v>83</v>
      </c>
      <c r="W326" t="s">
        <v>108</v>
      </c>
      <c r="X326" t="s"/>
      <c r="Y326" t="s">
        <v>85</v>
      </c>
      <c r="Z326">
        <f>HYPERLINK("https://hotelmonitor-cachepage.eclerx.com/savepage/tk_15444260796266298_sr_2399.html","info")</f>
        <v/>
      </c>
      <c r="AA326" t="n">
        <v>407259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88</v>
      </c>
      <c r="AO326" t="s"/>
      <c r="AP326" t="n">
        <v>2</v>
      </c>
      <c r="AQ326" t="s">
        <v>89</v>
      </c>
      <c r="AR326" t="s"/>
      <c r="AS326" t="s"/>
      <c r="AT326" t="s">
        <v>90</v>
      </c>
      <c r="AU326" t="s"/>
      <c r="AV326" t="s"/>
      <c r="AW326" t="s"/>
      <c r="AX326" t="s"/>
      <c r="AY326" t="n">
        <v>2204312</v>
      </c>
      <c r="AZ326" t="s">
        <v>541</v>
      </c>
      <c r="BA326" t="s"/>
      <c r="BB326" t="n">
        <v>695225</v>
      </c>
      <c r="BC326" t="n">
        <v>13.36738</v>
      </c>
      <c r="BD326" t="n">
        <v>52.52643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537</v>
      </c>
      <c r="F327" t="n">
        <v>2204322</v>
      </c>
      <c r="G327" t="s">
        <v>74</v>
      </c>
      <c r="H327" t="s">
        <v>75</v>
      </c>
      <c r="I327" t="s"/>
      <c r="J327" t="s">
        <v>74</v>
      </c>
      <c r="K327" t="n">
        <v>91</v>
      </c>
      <c r="L327" t="s">
        <v>76</v>
      </c>
      <c r="M327" t="s"/>
      <c r="N327" t="s">
        <v>545</v>
      </c>
      <c r="O327" t="s">
        <v>78</v>
      </c>
      <c r="P327" t="s">
        <v>539</v>
      </c>
      <c r="Q327" t="s"/>
      <c r="R327" t="s">
        <v>119</v>
      </c>
      <c r="S327" t="s">
        <v>346</v>
      </c>
      <c r="T327" t="s">
        <v>81</v>
      </c>
      <c r="U327" t="s">
        <v>82</v>
      </c>
      <c r="V327" t="s">
        <v>83</v>
      </c>
      <c r="W327" t="s">
        <v>108</v>
      </c>
      <c r="X327" t="s"/>
      <c r="Y327" t="s">
        <v>85</v>
      </c>
      <c r="Z327">
        <f>HYPERLINK("https://hotelmonitor-cachepage.eclerx.com/savepage/tk_15444260796266298_sr_2399.html","info")</f>
        <v/>
      </c>
      <c r="AA327" t="n">
        <v>407259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88</v>
      </c>
      <c r="AO327" t="s"/>
      <c r="AP327" t="n">
        <v>2</v>
      </c>
      <c r="AQ327" t="s">
        <v>89</v>
      </c>
      <c r="AR327" t="s"/>
      <c r="AS327" t="s"/>
      <c r="AT327" t="s">
        <v>90</v>
      </c>
      <c r="AU327" t="s"/>
      <c r="AV327" t="s"/>
      <c r="AW327" t="s"/>
      <c r="AX327" t="s"/>
      <c r="AY327" t="n">
        <v>2204312</v>
      </c>
      <c r="AZ327" t="s">
        <v>541</v>
      </c>
      <c r="BA327" t="s"/>
      <c r="BB327" t="n">
        <v>695225</v>
      </c>
      <c r="BC327" t="n">
        <v>13.36738</v>
      </c>
      <c r="BD327" t="n">
        <v>52.52643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546</v>
      </c>
      <c r="F328" t="n">
        <v>1781401</v>
      </c>
      <c r="G328" t="s">
        <v>74</v>
      </c>
      <c r="H328" t="s">
        <v>75</v>
      </c>
      <c r="I328" t="s"/>
      <c r="J328" t="s">
        <v>74</v>
      </c>
      <c r="K328" t="n">
        <v>80.75</v>
      </c>
      <c r="L328" t="s">
        <v>76</v>
      </c>
      <c r="M328" t="s"/>
      <c r="N328" t="s">
        <v>158</v>
      </c>
      <c r="O328" t="s">
        <v>78</v>
      </c>
      <c r="P328" t="s">
        <v>547</v>
      </c>
      <c r="Q328" t="s"/>
      <c r="R328" t="s">
        <v>79</v>
      </c>
      <c r="S328" t="s">
        <v>313</v>
      </c>
      <c r="T328" t="s">
        <v>81</v>
      </c>
      <c r="U328" t="s">
        <v>82</v>
      </c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HYPERLINK("https://hotelmonitor-cachepage.eclerx.com/savepage/tk_15444276787231965_sr_2399.html","info")</f>
        <v/>
      </c>
      <c r="AA328" t="n">
        <v>203225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88</v>
      </c>
      <c r="AO328" t="s"/>
      <c r="AP328" t="n">
        <v>477</v>
      </c>
      <c r="AQ328" t="s">
        <v>89</v>
      </c>
      <c r="AR328" t="s"/>
      <c r="AS328" t="s"/>
      <c r="AT328" t="s">
        <v>90</v>
      </c>
      <c r="AU328" t="s"/>
      <c r="AV328" t="s"/>
      <c r="AW328" t="s"/>
      <c r="AX328" t="s"/>
      <c r="AY328" t="n">
        <v>1838397</v>
      </c>
      <c r="AZ328" t="s">
        <v>548</v>
      </c>
      <c r="BA328" t="s"/>
      <c r="BB328" t="n">
        <v>24123</v>
      </c>
      <c r="BC328" t="n">
        <v>13.333686</v>
      </c>
      <c r="BD328" t="n">
        <v>52.50078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546</v>
      </c>
      <c r="F329" t="n">
        <v>1781401</v>
      </c>
      <c r="G329" t="s">
        <v>74</v>
      </c>
      <c r="H329" t="s">
        <v>75</v>
      </c>
      <c r="I329" t="s"/>
      <c r="J329" t="s">
        <v>74</v>
      </c>
      <c r="K329" t="n">
        <v>95</v>
      </c>
      <c r="L329" t="s">
        <v>76</v>
      </c>
      <c r="M329" t="s"/>
      <c r="N329" t="s">
        <v>113</v>
      </c>
      <c r="O329" t="s">
        <v>78</v>
      </c>
      <c r="P329" t="s">
        <v>547</v>
      </c>
      <c r="Q329" t="s"/>
      <c r="R329" t="s">
        <v>79</v>
      </c>
      <c r="S329" t="s">
        <v>334</v>
      </c>
      <c r="T329" t="s">
        <v>81</v>
      </c>
      <c r="U329" t="s">
        <v>82</v>
      </c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HYPERLINK("https://hotelmonitor-cachepage.eclerx.com/savepage/tk_15444276787231965_sr_2399.html","info")</f>
        <v/>
      </c>
      <c r="AA329" t="n">
        <v>203225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88</v>
      </c>
      <c r="AO329" t="s"/>
      <c r="AP329" t="n">
        <v>477</v>
      </c>
      <c r="AQ329" t="s">
        <v>89</v>
      </c>
      <c r="AR329" t="s"/>
      <c r="AS329" t="s"/>
      <c r="AT329" t="s">
        <v>90</v>
      </c>
      <c r="AU329" t="s"/>
      <c r="AV329" t="s"/>
      <c r="AW329" t="s"/>
      <c r="AX329" t="s"/>
      <c r="AY329" t="n">
        <v>1838397</v>
      </c>
      <c r="AZ329" t="s">
        <v>548</v>
      </c>
      <c r="BA329" t="s"/>
      <c r="BB329" t="n">
        <v>24123</v>
      </c>
      <c r="BC329" t="n">
        <v>13.333686</v>
      </c>
      <c r="BD329" t="n">
        <v>52.50078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546</v>
      </c>
      <c r="F330" t="n">
        <v>1781401</v>
      </c>
      <c r="G330" t="s">
        <v>74</v>
      </c>
      <c r="H330" t="s">
        <v>75</v>
      </c>
      <c r="I330" t="s"/>
      <c r="J330" t="s">
        <v>74</v>
      </c>
      <c r="K330" t="n">
        <v>106.25</v>
      </c>
      <c r="L330" t="s">
        <v>76</v>
      </c>
      <c r="M330" t="s"/>
      <c r="N330" t="s">
        <v>549</v>
      </c>
      <c r="O330" t="s">
        <v>78</v>
      </c>
      <c r="P330" t="s">
        <v>547</v>
      </c>
      <c r="Q330" t="s"/>
      <c r="R330" t="s">
        <v>79</v>
      </c>
      <c r="S330" t="s">
        <v>550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HYPERLINK("https://hotelmonitor-cachepage.eclerx.com/savepage/tk_15444276787231965_sr_2399.html","info")</f>
        <v/>
      </c>
      <c r="AA330" t="n">
        <v>203225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88</v>
      </c>
      <c r="AO330" t="s"/>
      <c r="AP330" t="n">
        <v>477</v>
      </c>
      <c r="AQ330" t="s">
        <v>89</v>
      </c>
      <c r="AR330" t="s"/>
      <c r="AS330" t="s"/>
      <c r="AT330" t="s">
        <v>90</v>
      </c>
      <c r="AU330" t="s"/>
      <c r="AV330" t="s"/>
      <c r="AW330" t="s"/>
      <c r="AX330" t="s"/>
      <c r="AY330" t="n">
        <v>1838397</v>
      </c>
      <c r="AZ330" t="s">
        <v>548</v>
      </c>
      <c r="BA330" t="s"/>
      <c r="BB330" t="n">
        <v>24123</v>
      </c>
      <c r="BC330" t="n">
        <v>13.333686</v>
      </c>
      <c r="BD330" t="n">
        <v>52.50078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546</v>
      </c>
      <c r="F331" t="n">
        <v>1781401</v>
      </c>
      <c r="G331" t="s">
        <v>74</v>
      </c>
      <c r="H331" t="s">
        <v>75</v>
      </c>
      <c r="I331" t="s"/>
      <c r="J331" t="s">
        <v>74</v>
      </c>
      <c r="K331" t="n">
        <v>123.25</v>
      </c>
      <c r="L331" t="s">
        <v>76</v>
      </c>
      <c r="M331" t="s"/>
      <c r="N331" t="s">
        <v>551</v>
      </c>
      <c r="O331" t="s">
        <v>78</v>
      </c>
      <c r="P331" t="s">
        <v>547</v>
      </c>
      <c r="Q331" t="s"/>
      <c r="R331" t="s">
        <v>79</v>
      </c>
      <c r="S331" t="s">
        <v>552</v>
      </c>
      <c r="T331" t="s">
        <v>81</v>
      </c>
      <c r="U331" t="s">
        <v>82</v>
      </c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HYPERLINK("https://hotelmonitor-cachepage.eclerx.com/savepage/tk_15444276787231965_sr_2399.html","info")</f>
        <v/>
      </c>
      <c r="AA331" t="n">
        <v>203225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88</v>
      </c>
      <c r="AO331" t="s"/>
      <c r="AP331" t="n">
        <v>477</v>
      </c>
      <c r="AQ331" t="s">
        <v>89</v>
      </c>
      <c r="AR331" t="s"/>
      <c r="AS331" t="s"/>
      <c r="AT331" t="s">
        <v>90</v>
      </c>
      <c r="AU331" t="s"/>
      <c r="AV331" t="s"/>
      <c r="AW331" t="s"/>
      <c r="AX331" t="s"/>
      <c r="AY331" t="n">
        <v>1838397</v>
      </c>
      <c r="AZ331" t="s">
        <v>548</v>
      </c>
      <c r="BA331" t="s"/>
      <c r="BB331" t="n">
        <v>24123</v>
      </c>
      <c r="BC331" t="n">
        <v>13.333686</v>
      </c>
      <c r="BD331" t="n">
        <v>52.50078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546</v>
      </c>
      <c r="F332" t="n">
        <v>1781401</v>
      </c>
      <c r="G332" t="s">
        <v>74</v>
      </c>
      <c r="H332" t="s">
        <v>75</v>
      </c>
      <c r="I332" t="s"/>
      <c r="J332" t="s">
        <v>74</v>
      </c>
      <c r="K332" t="n">
        <v>195</v>
      </c>
      <c r="L332" t="s">
        <v>76</v>
      </c>
      <c r="M332" t="s"/>
      <c r="N332" t="s">
        <v>193</v>
      </c>
      <c r="O332" t="s">
        <v>78</v>
      </c>
      <c r="P332" t="s">
        <v>547</v>
      </c>
      <c r="Q332" t="s"/>
      <c r="R332" t="s">
        <v>79</v>
      </c>
      <c r="S332" t="s">
        <v>553</v>
      </c>
      <c r="T332" t="s">
        <v>81</v>
      </c>
      <c r="U332" t="s">
        <v>82</v>
      </c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HYPERLINK("https://hotelmonitor-cachepage.eclerx.com/savepage/tk_15444276787231965_sr_2399.html","info")</f>
        <v/>
      </c>
      <c r="AA332" t="n">
        <v>203225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88</v>
      </c>
      <c r="AO332" t="s"/>
      <c r="AP332" t="n">
        <v>477</v>
      </c>
      <c r="AQ332" t="s">
        <v>89</v>
      </c>
      <c r="AR332" t="s"/>
      <c r="AS332" t="s"/>
      <c r="AT332" t="s">
        <v>90</v>
      </c>
      <c r="AU332" t="s"/>
      <c r="AV332" t="s"/>
      <c r="AW332" t="s"/>
      <c r="AX332" t="s"/>
      <c r="AY332" t="n">
        <v>1838397</v>
      </c>
      <c r="AZ332" t="s">
        <v>548</v>
      </c>
      <c r="BA332" t="s"/>
      <c r="BB332" t="n">
        <v>24123</v>
      </c>
      <c r="BC332" t="n">
        <v>13.333686</v>
      </c>
      <c r="BD332" t="n">
        <v>52.50078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554</v>
      </c>
      <c r="F333" t="n">
        <v>3578587</v>
      </c>
      <c r="G333" t="s">
        <v>74</v>
      </c>
      <c r="H333" t="s">
        <v>75</v>
      </c>
      <c r="I333" t="s"/>
      <c r="J333" t="s">
        <v>74</v>
      </c>
      <c r="K333" t="n">
        <v>76.5</v>
      </c>
      <c r="L333" t="s">
        <v>76</v>
      </c>
      <c r="M333" t="s"/>
      <c r="N333" t="s">
        <v>158</v>
      </c>
      <c r="O333" t="s">
        <v>78</v>
      </c>
      <c r="P333" t="s">
        <v>555</v>
      </c>
      <c r="Q333" t="s"/>
      <c r="R333" t="s">
        <v>119</v>
      </c>
      <c r="S333" t="s">
        <v>162</v>
      </c>
      <c r="T333" t="s">
        <v>81</v>
      </c>
      <c r="U333" t="s">
        <v>82</v>
      </c>
      <c r="V333" t="s">
        <v>83</v>
      </c>
      <c r="W333" t="s">
        <v>108</v>
      </c>
      <c r="X333" t="s"/>
      <c r="Y333" t="s">
        <v>85</v>
      </c>
      <c r="Z333">
        <f>HYPERLINK("https://hotelmonitor-cachepage.eclerx.com/savepage/tk_15444262291111426_sr_2399.html","info")</f>
        <v/>
      </c>
      <c r="AA333" t="n">
        <v>215085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88</v>
      </c>
      <c r="AO333" t="s"/>
      <c r="AP333" t="n">
        <v>49</v>
      </c>
      <c r="AQ333" t="s">
        <v>89</v>
      </c>
      <c r="AR333" t="s"/>
      <c r="AS333" t="s"/>
      <c r="AT333" t="s">
        <v>90</v>
      </c>
      <c r="AU333" t="s"/>
      <c r="AV333" t="s"/>
      <c r="AW333" t="s"/>
      <c r="AX333" t="s"/>
      <c r="AY333" t="n">
        <v>2071700</v>
      </c>
      <c r="AZ333" t="s">
        <v>556</v>
      </c>
      <c r="BA333" t="s"/>
      <c r="BB333" t="n">
        <v>41889</v>
      </c>
      <c r="BC333" t="n">
        <v>13.451239</v>
      </c>
      <c r="BD333" t="n">
        <v>52.454457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554</v>
      </c>
      <c r="F334" t="n">
        <v>3578587</v>
      </c>
      <c r="G334" t="s">
        <v>74</v>
      </c>
      <c r="H334" t="s">
        <v>75</v>
      </c>
      <c r="I334" t="s"/>
      <c r="J334" t="s">
        <v>74</v>
      </c>
      <c r="K334" t="n">
        <v>85</v>
      </c>
      <c r="L334" t="s">
        <v>76</v>
      </c>
      <c r="M334" t="s"/>
      <c r="N334" t="s">
        <v>113</v>
      </c>
      <c r="O334" t="s">
        <v>78</v>
      </c>
      <c r="P334" t="s">
        <v>555</v>
      </c>
      <c r="Q334" t="s"/>
      <c r="R334" t="s">
        <v>119</v>
      </c>
      <c r="S334" t="s">
        <v>412</v>
      </c>
      <c r="T334" t="s">
        <v>81</v>
      </c>
      <c r="U334" t="s">
        <v>82</v>
      </c>
      <c r="V334" t="s">
        <v>83</v>
      </c>
      <c r="W334" t="s">
        <v>108</v>
      </c>
      <c r="X334" t="s"/>
      <c r="Y334" t="s">
        <v>85</v>
      </c>
      <c r="Z334">
        <f>HYPERLINK("https://hotelmonitor-cachepage.eclerx.com/savepage/tk_15444262291111426_sr_2399.html","info")</f>
        <v/>
      </c>
      <c r="AA334" t="n">
        <v>215085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88</v>
      </c>
      <c r="AO334" t="s"/>
      <c r="AP334" t="n">
        <v>49</v>
      </c>
      <c r="AQ334" t="s">
        <v>89</v>
      </c>
      <c r="AR334" t="s"/>
      <c r="AS334" t="s"/>
      <c r="AT334" t="s">
        <v>90</v>
      </c>
      <c r="AU334" t="s"/>
      <c r="AV334" t="s"/>
      <c r="AW334" t="s"/>
      <c r="AX334" t="s"/>
      <c r="AY334" t="n">
        <v>2071700</v>
      </c>
      <c r="AZ334" t="s">
        <v>556</v>
      </c>
      <c r="BA334" t="s"/>
      <c r="BB334" t="n">
        <v>41889</v>
      </c>
      <c r="BC334" t="n">
        <v>13.451239</v>
      </c>
      <c r="BD334" t="n">
        <v>52.454457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557</v>
      </c>
      <c r="F335" t="n">
        <v>76872</v>
      </c>
      <c r="G335" t="s">
        <v>74</v>
      </c>
      <c r="H335" t="s">
        <v>75</v>
      </c>
      <c r="I335" t="s"/>
      <c r="J335" t="s">
        <v>74</v>
      </c>
      <c r="K335" t="n">
        <v>69</v>
      </c>
      <c r="L335" t="s">
        <v>76</v>
      </c>
      <c r="M335" t="s"/>
      <c r="N335" t="s">
        <v>558</v>
      </c>
      <c r="O335" t="s">
        <v>78</v>
      </c>
      <c r="P335" t="s">
        <v>559</v>
      </c>
      <c r="Q335" t="s"/>
      <c r="R335" t="s">
        <v>119</v>
      </c>
      <c r="S335" t="s">
        <v>186</v>
      </c>
      <c r="T335" t="s">
        <v>81</v>
      </c>
      <c r="U335" t="s">
        <v>82</v>
      </c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HYPERLINK("https://hotelmonitor-cachepage.eclerx.com/savepage/tk_15444263155522647_sr_2399.html","info")</f>
        <v/>
      </c>
      <c r="AA335" t="n">
        <v>17191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88</v>
      </c>
      <c r="AO335" t="s"/>
      <c r="AP335" t="n">
        <v>75</v>
      </c>
      <c r="AQ335" t="s">
        <v>89</v>
      </c>
      <c r="AR335" t="s"/>
      <c r="AS335" t="s"/>
      <c r="AT335" t="s">
        <v>90</v>
      </c>
      <c r="AU335" t="s"/>
      <c r="AV335" t="s"/>
      <c r="AW335" t="s"/>
      <c r="AX335" t="s"/>
      <c r="AY335" t="n">
        <v>937932</v>
      </c>
      <c r="AZ335" t="s">
        <v>560</v>
      </c>
      <c r="BA335" t="s"/>
      <c r="BB335" t="n">
        <v>77606</v>
      </c>
      <c r="BC335" t="n">
        <v>13.420201</v>
      </c>
      <c r="BD335" t="n">
        <v>52.524507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557</v>
      </c>
      <c r="F336" t="n">
        <v>76872</v>
      </c>
      <c r="G336" t="s">
        <v>74</v>
      </c>
      <c r="H336" t="s">
        <v>75</v>
      </c>
      <c r="I336" t="s"/>
      <c r="J336" t="s">
        <v>74</v>
      </c>
      <c r="K336" t="n">
        <v>79</v>
      </c>
      <c r="L336" t="s">
        <v>76</v>
      </c>
      <c r="M336" t="s"/>
      <c r="N336" t="s">
        <v>406</v>
      </c>
      <c r="O336" t="s">
        <v>78</v>
      </c>
      <c r="P336" t="s">
        <v>559</v>
      </c>
      <c r="Q336" t="s"/>
      <c r="R336" t="s">
        <v>119</v>
      </c>
      <c r="S336" t="s">
        <v>342</v>
      </c>
      <c r="T336" t="s">
        <v>81</v>
      </c>
      <c r="U336" t="s">
        <v>82</v>
      </c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HYPERLINK("https://hotelmonitor-cachepage.eclerx.com/savepage/tk_15444263155522647_sr_2399.html","info")</f>
        <v/>
      </c>
      <c r="AA336" t="n">
        <v>17191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88</v>
      </c>
      <c r="AO336" t="s"/>
      <c r="AP336" t="n">
        <v>75</v>
      </c>
      <c r="AQ336" t="s">
        <v>89</v>
      </c>
      <c r="AR336" t="s"/>
      <c r="AS336" t="s"/>
      <c r="AT336" t="s">
        <v>90</v>
      </c>
      <c r="AU336" t="s"/>
      <c r="AV336" t="s"/>
      <c r="AW336" t="s"/>
      <c r="AX336" t="s"/>
      <c r="AY336" t="n">
        <v>937932</v>
      </c>
      <c r="AZ336" t="s">
        <v>560</v>
      </c>
      <c r="BA336" t="s"/>
      <c r="BB336" t="n">
        <v>77606</v>
      </c>
      <c r="BC336" t="n">
        <v>13.420201</v>
      </c>
      <c r="BD336" t="n">
        <v>52.524507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557</v>
      </c>
      <c r="F337" t="n">
        <v>76872</v>
      </c>
      <c r="G337" t="s">
        <v>74</v>
      </c>
      <c r="H337" t="s">
        <v>75</v>
      </c>
      <c r="I337" t="s"/>
      <c r="J337" t="s">
        <v>74</v>
      </c>
      <c r="K337" t="n">
        <v>109</v>
      </c>
      <c r="L337" t="s">
        <v>76</v>
      </c>
      <c r="M337" t="s"/>
      <c r="N337" t="s">
        <v>561</v>
      </c>
      <c r="O337" t="s">
        <v>78</v>
      </c>
      <c r="P337" t="s">
        <v>559</v>
      </c>
      <c r="Q337" t="s"/>
      <c r="R337" t="s">
        <v>119</v>
      </c>
      <c r="S337" t="s">
        <v>562</v>
      </c>
      <c r="T337" t="s">
        <v>81</v>
      </c>
      <c r="U337" t="s">
        <v>82</v>
      </c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HYPERLINK("https://hotelmonitor-cachepage.eclerx.com/savepage/tk_15444263155522647_sr_2399.html","info")</f>
        <v/>
      </c>
      <c r="AA337" t="n">
        <v>17191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88</v>
      </c>
      <c r="AO337" t="s"/>
      <c r="AP337" t="n">
        <v>75</v>
      </c>
      <c r="AQ337" t="s">
        <v>89</v>
      </c>
      <c r="AR337" t="s"/>
      <c r="AS337" t="s"/>
      <c r="AT337" t="s">
        <v>90</v>
      </c>
      <c r="AU337" t="s"/>
      <c r="AV337" t="s"/>
      <c r="AW337" t="s"/>
      <c r="AX337" t="s"/>
      <c r="AY337" t="n">
        <v>937932</v>
      </c>
      <c r="AZ337" t="s">
        <v>560</v>
      </c>
      <c r="BA337" t="s"/>
      <c r="BB337" t="n">
        <v>77606</v>
      </c>
      <c r="BC337" t="n">
        <v>13.420201</v>
      </c>
      <c r="BD337" t="n">
        <v>52.524507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563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56.5</v>
      </c>
      <c r="L338" t="s">
        <v>76</v>
      </c>
      <c r="M338" t="s"/>
      <c r="N338" t="s">
        <v>121</v>
      </c>
      <c r="O338" t="s">
        <v>78</v>
      </c>
      <c r="P338" t="s">
        <v>563</v>
      </c>
      <c r="Q338" t="s"/>
      <c r="R338" t="s">
        <v>119</v>
      </c>
      <c r="S338" t="s">
        <v>564</v>
      </c>
      <c r="T338" t="s">
        <v>81</v>
      </c>
      <c r="U338" t="s">
        <v>82</v>
      </c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HYPERLINK("https://hotelmonitor-cachepage.eclerx.com/savepage/tk_15444262464798775_sr_2399.html","info")</f>
        <v/>
      </c>
      <c r="AA338" t="n">
        <v>-2071502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88</v>
      </c>
      <c r="AO338" t="s"/>
      <c r="AP338" t="n">
        <v>54</v>
      </c>
      <c r="AQ338" t="s">
        <v>89</v>
      </c>
      <c r="AR338" t="s"/>
      <c r="AS338" t="s"/>
      <c r="AT338" t="s">
        <v>90</v>
      </c>
      <c r="AU338" t="s"/>
      <c r="AV338" t="s"/>
      <c r="AW338" t="s"/>
      <c r="AX338" t="s"/>
      <c r="AY338" t="n">
        <v>2071502</v>
      </c>
      <c r="AZ338" t="s">
        <v>565</v>
      </c>
      <c r="BA338" t="s"/>
      <c r="BB338" t="n">
        <v>50383</v>
      </c>
      <c r="BC338" t="n">
        <v>13.430684</v>
      </c>
      <c r="BD338" t="n">
        <v>52.589099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566</v>
      </c>
      <c r="F339" t="n">
        <v>2346521</v>
      </c>
      <c r="G339" t="s">
        <v>74</v>
      </c>
      <c r="H339" t="s">
        <v>75</v>
      </c>
      <c r="I339" t="s"/>
      <c r="J339" t="s">
        <v>74</v>
      </c>
      <c r="K339" t="n">
        <v>99</v>
      </c>
      <c r="L339" t="s">
        <v>76</v>
      </c>
      <c r="M339" t="s"/>
      <c r="N339" t="s">
        <v>567</v>
      </c>
      <c r="O339" t="s">
        <v>78</v>
      </c>
      <c r="P339" t="s">
        <v>568</v>
      </c>
      <c r="Q339" t="s"/>
      <c r="R339" t="s">
        <v>119</v>
      </c>
      <c r="S339" t="s">
        <v>103</v>
      </c>
      <c r="T339" t="s">
        <v>81</v>
      </c>
      <c r="U339" t="s">
        <v>82</v>
      </c>
      <c r="V339" t="s">
        <v>83</v>
      </c>
      <c r="W339" t="s">
        <v>108</v>
      </c>
      <c r="X339" t="s"/>
      <c r="Y339" t="s">
        <v>85</v>
      </c>
      <c r="Z339">
        <f>HYPERLINK("https://hotelmonitor-cachepage.eclerx.com/savepage/tk_15444271099261973_sr_2399.html","info")</f>
        <v/>
      </c>
      <c r="AA339" t="n">
        <v>203255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88</v>
      </c>
      <c r="AO339" t="s"/>
      <c r="AP339" t="n">
        <v>306</v>
      </c>
      <c r="AQ339" t="s">
        <v>89</v>
      </c>
      <c r="AR339" t="s"/>
      <c r="AS339" t="s"/>
      <c r="AT339" t="s">
        <v>90</v>
      </c>
      <c r="AU339" t="s"/>
      <c r="AV339" t="s"/>
      <c r="AW339" t="s"/>
      <c r="AX339" t="s"/>
      <c r="AY339" t="n">
        <v>2071748</v>
      </c>
      <c r="AZ339" t="s">
        <v>569</v>
      </c>
      <c r="BA339" t="s"/>
      <c r="BB339" t="n">
        <v>55486</v>
      </c>
      <c r="BC339" t="n">
        <v>13.39154</v>
      </c>
      <c r="BD339" t="n">
        <v>52.52557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566</v>
      </c>
      <c r="F340" t="n">
        <v>2346521</v>
      </c>
      <c r="G340" t="s">
        <v>74</v>
      </c>
      <c r="H340" t="s">
        <v>75</v>
      </c>
      <c r="I340" t="s"/>
      <c r="J340" t="s">
        <v>74</v>
      </c>
      <c r="K340" t="n">
        <v>119</v>
      </c>
      <c r="L340" t="s">
        <v>76</v>
      </c>
      <c r="M340" t="s"/>
      <c r="N340" t="s">
        <v>570</v>
      </c>
      <c r="O340" t="s">
        <v>78</v>
      </c>
      <c r="P340" t="s">
        <v>568</v>
      </c>
      <c r="Q340" t="s"/>
      <c r="R340" t="s">
        <v>119</v>
      </c>
      <c r="S340" t="s">
        <v>124</v>
      </c>
      <c r="T340" t="s">
        <v>81</v>
      </c>
      <c r="U340" t="s">
        <v>82</v>
      </c>
      <c r="V340" t="s">
        <v>83</v>
      </c>
      <c r="W340" t="s">
        <v>108</v>
      </c>
      <c r="X340" t="s"/>
      <c r="Y340" t="s">
        <v>85</v>
      </c>
      <c r="Z340">
        <f>HYPERLINK("https://hotelmonitor-cachepage.eclerx.com/savepage/tk_15444271099261973_sr_2399.html","info")</f>
        <v/>
      </c>
      <c r="AA340" t="n">
        <v>203255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88</v>
      </c>
      <c r="AO340" t="s"/>
      <c r="AP340" t="n">
        <v>306</v>
      </c>
      <c r="AQ340" t="s">
        <v>89</v>
      </c>
      <c r="AR340" t="s"/>
      <c r="AS340" t="s"/>
      <c r="AT340" t="s">
        <v>90</v>
      </c>
      <c r="AU340" t="s"/>
      <c r="AV340" t="s"/>
      <c r="AW340" t="s"/>
      <c r="AX340" t="s"/>
      <c r="AY340" t="n">
        <v>2071748</v>
      </c>
      <c r="AZ340" t="s">
        <v>569</v>
      </c>
      <c r="BA340" t="s"/>
      <c r="BB340" t="n">
        <v>55486</v>
      </c>
      <c r="BC340" t="n">
        <v>13.39154</v>
      </c>
      <c r="BD340" t="n">
        <v>52.52557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571</v>
      </c>
      <c r="F341" t="n">
        <v>-1</v>
      </c>
      <c r="G341" t="s">
        <v>74</v>
      </c>
      <c r="H341" t="s">
        <v>75</v>
      </c>
      <c r="I341" t="s"/>
      <c r="J341" t="s">
        <v>74</v>
      </c>
      <c r="K341" t="n">
        <v>80.8</v>
      </c>
      <c r="L341" t="s">
        <v>76</v>
      </c>
      <c r="M341" t="s"/>
      <c r="N341" t="s">
        <v>572</v>
      </c>
      <c r="O341" t="s">
        <v>78</v>
      </c>
      <c r="P341" t="s">
        <v>571</v>
      </c>
      <c r="Q341" t="s"/>
      <c r="R341" t="s">
        <v>79</v>
      </c>
      <c r="S341" t="s">
        <v>573</v>
      </c>
      <c r="T341" t="s">
        <v>81</v>
      </c>
      <c r="U341" t="s">
        <v>82</v>
      </c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HYPERLINK("https://hotelmonitor-cachepage.eclerx.com/savepage/tk_15444265988335655_sr_2399.html","info")</f>
        <v/>
      </c>
      <c r="AA341" t="n">
        <v>-6796930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88</v>
      </c>
      <c r="AO341" t="s"/>
      <c r="AP341" t="n">
        <v>156</v>
      </c>
      <c r="AQ341" t="s">
        <v>89</v>
      </c>
      <c r="AR341" t="s"/>
      <c r="AS341" t="s"/>
      <c r="AT341" t="s">
        <v>90</v>
      </c>
      <c r="AU341" t="s"/>
      <c r="AV341" t="s"/>
      <c r="AW341" t="s"/>
      <c r="AX341" t="s"/>
      <c r="AY341" t="n">
        <v>6796930</v>
      </c>
      <c r="AZ341" t="s"/>
      <c r="BA341" t="s"/>
      <c r="BB341" t="n">
        <v>67667</v>
      </c>
      <c r="BC341" t="n">
        <v>13.45728</v>
      </c>
      <c r="BD341" t="n">
        <v>52.55438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571</v>
      </c>
      <c r="F342" t="n">
        <v>-1</v>
      </c>
      <c r="G342" t="s">
        <v>74</v>
      </c>
      <c r="H342" t="s">
        <v>75</v>
      </c>
      <c r="I342" t="s"/>
      <c r="J342" t="s">
        <v>74</v>
      </c>
      <c r="K342" t="n">
        <v>114.4</v>
      </c>
      <c r="L342" t="s">
        <v>76</v>
      </c>
      <c r="M342" t="s"/>
      <c r="N342" t="s">
        <v>219</v>
      </c>
      <c r="O342" t="s">
        <v>78</v>
      </c>
      <c r="P342" t="s">
        <v>571</v>
      </c>
      <c r="Q342" t="s"/>
      <c r="R342" t="s">
        <v>79</v>
      </c>
      <c r="S342" t="s">
        <v>574</v>
      </c>
      <c r="T342" t="s">
        <v>81</v>
      </c>
      <c r="U342" t="s">
        <v>82</v>
      </c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HYPERLINK("https://hotelmonitor-cachepage.eclerx.com/savepage/tk_15444265988335655_sr_2399.html","info")</f>
        <v/>
      </c>
      <c r="AA342" t="n">
        <v>-6796930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88</v>
      </c>
      <c r="AO342" t="s"/>
      <c r="AP342" t="n">
        <v>156</v>
      </c>
      <c r="AQ342" t="s">
        <v>89</v>
      </c>
      <c r="AR342" t="s"/>
      <c r="AS342" t="s"/>
      <c r="AT342" t="s">
        <v>90</v>
      </c>
      <c r="AU342" t="s"/>
      <c r="AV342" t="s"/>
      <c r="AW342" t="s"/>
      <c r="AX342" t="s"/>
      <c r="AY342" t="n">
        <v>6796930</v>
      </c>
      <c r="AZ342" t="s"/>
      <c r="BA342" t="s"/>
      <c r="BB342" t="n">
        <v>67667</v>
      </c>
      <c r="BC342" t="n">
        <v>13.45728</v>
      </c>
      <c r="BD342" t="n">
        <v>52.55438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571</v>
      </c>
      <c r="F343" t="n">
        <v>-1</v>
      </c>
      <c r="G343" t="s">
        <v>74</v>
      </c>
      <c r="H343" t="s">
        <v>75</v>
      </c>
      <c r="I343" t="s"/>
      <c r="J343" t="s">
        <v>74</v>
      </c>
      <c r="K343" t="n">
        <v>114.4</v>
      </c>
      <c r="L343" t="s">
        <v>76</v>
      </c>
      <c r="M343" t="s"/>
      <c r="N343" t="s">
        <v>575</v>
      </c>
      <c r="O343" t="s">
        <v>78</v>
      </c>
      <c r="P343" t="s">
        <v>571</v>
      </c>
      <c r="Q343" t="s"/>
      <c r="R343" t="s">
        <v>79</v>
      </c>
      <c r="S343" t="s">
        <v>574</v>
      </c>
      <c r="T343" t="s">
        <v>81</v>
      </c>
      <c r="U343" t="s">
        <v>82</v>
      </c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HYPERLINK("https://hotelmonitor-cachepage.eclerx.com/savepage/tk_15444265988335655_sr_2399.html","info")</f>
        <v/>
      </c>
      <c r="AA343" t="n">
        <v>-6796930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88</v>
      </c>
      <c r="AO343" t="s"/>
      <c r="AP343" t="n">
        <v>156</v>
      </c>
      <c r="AQ343" t="s">
        <v>89</v>
      </c>
      <c r="AR343" t="s"/>
      <c r="AS343" t="s"/>
      <c r="AT343" t="s">
        <v>90</v>
      </c>
      <c r="AU343" t="s"/>
      <c r="AV343" t="s"/>
      <c r="AW343" t="s"/>
      <c r="AX343" t="s"/>
      <c r="AY343" t="n">
        <v>6796930</v>
      </c>
      <c r="AZ343" t="s"/>
      <c r="BA343" t="s"/>
      <c r="BB343" t="n">
        <v>67667</v>
      </c>
      <c r="BC343" t="n">
        <v>13.45728</v>
      </c>
      <c r="BD343" t="n">
        <v>52.55438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571</v>
      </c>
      <c r="F344" t="n">
        <v>-1</v>
      </c>
      <c r="G344" t="s">
        <v>74</v>
      </c>
      <c r="H344" t="s">
        <v>75</v>
      </c>
      <c r="I344" t="s"/>
      <c r="J344" t="s">
        <v>74</v>
      </c>
      <c r="K344" t="n">
        <v>143</v>
      </c>
      <c r="L344" t="s">
        <v>76</v>
      </c>
      <c r="M344" t="s"/>
      <c r="N344" t="s">
        <v>576</v>
      </c>
      <c r="O344" t="s">
        <v>78</v>
      </c>
      <c r="P344" t="s">
        <v>571</v>
      </c>
      <c r="Q344" t="s"/>
      <c r="R344" t="s">
        <v>79</v>
      </c>
      <c r="S344" t="s">
        <v>532</v>
      </c>
      <c r="T344" t="s">
        <v>81</v>
      </c>
      <c r="U344" t="s">
        <v>82</v>
      </c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HYPERLINK("https://hotelmonitor-cachepage.eclerx.com/savepage/tk_15444265988335655_sr_2399.html","info")</f>
        <v/>
      </c>
      <c r="AA344" t="n">
        <v>-6796930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88</v>
      </c>
      <c r="AO344" t="s"/>
      <c r="AP344" t="n">
        <v>156</v>
      </c>
      <c r="AQ344" t="s">
        <v>89</v>
      </c>
      <c r="AR344" t="s"/>
      <c r="AS344" t="s"/>
      <c r="AT344" t="s">
        <v>90</v>
      </c>
      <c r="AU344" t="s"/>
      <c r="AV344" t="s"/>
      <c r="AW344" t="s"/>
      <c r="AX344" t="s"/>
      <c r="AY344" t="n">
        <v>6796930</v>
      </c>
      <c r="AZ344" t="s"/>
      <c r="BA344" t="s"/>
      <c r="BB344" t="n">
        <v>67667</v>
      </c>
      <c r="BC344" t="n">
        <v>13.45728</v>
      </c>
      <c r="BD344" t="n">
        <v>52.55438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577</v>
      </c>
      <c r="F345" t="n">
        <v>1084201</v>
      </c>
      <c r="G345" t="s">
        <v>74</v>
      </c>
      <c r="H345" t="s">
        <v>75</v>
      </c>
      <c r="I345" t="s"/>
      <c r="J345" t="s">
        <v>74</v>
      </c>
      <c r="K345" t="n">
        <v>117</v>
      </c>
      <c r="L345" t="s">
        <v>76</v>
      </c>
      <c r="M345" t="s"/>
      <c r="N345" t="s">
        <v>578</v>
      </c>
      <c r="O345" t="s">
        <v>78</v>
      </c>
      <c r="P345" t="s">
        <v>579</v>
      </c>
      <c r="Q345" t="s"/>
      <c r="R345" t="s">
        <v>79</v>
      </c>
      <c r="S345" t="s">
        <v>444</v>
      </c>
      <c r="T345" t="s">
        <v>81</v>
      </c>
      <c r="U345" t="s">
        <v>82</v>
      </c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HYPERLINK("https://hotelmonitor-cachepage.eclerx.com/savepage/tk_15444271193332193_sr_2399.html","info")</f>
        <v/>
      </c>
      <c r="AA345" t="n">
        <v>182656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88</v>
      </c>
      <c r="AO345" t="s"/>
      <c r="AP345" t="n">
        <v>308</v>
      </c>
      <c r="AQ345" t="s">
        <v>89</v>
      </c>
      <c r="AR345" t="s"/>
      <c r="AS345" t="s"/>
      <c r="AT345" t="s">
        <v>90</v>
      </c>
      <c r="AU345" t="s"/>
      <c r="AV345" t="s"/>
      <c r="AW345" t="s"/>
      <c r="AX345" t="s"/>
      <c r="AY345" t="n">
        <v>163099</v>
      </c>
      <c r="AZ345" t="s">
        <v>580</v>
      </c>
      <c r="BA345" t="s"/>
      <c r="BB345" t="n">
        <v>62070</v>
      </c>
      <c r="BC345" t="n">
        <v>13.38917</v>
      </c>
      <c r="BD345" t="n">
        <v>52.51195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577</v>
      </c>
      <c r="F346" t="n">
        <v>1084201</v>
      </c>
      <c r="G346" t="s">
        <v>74</v>
      </c>
      <c r="H346" t="s">
        <v>75</v>
      </c>
      <c r="I346" t="s"/>
      <c r="J346" t="s">
        <v>74</v>
      </c>
      <c r="K346" t="n">
        <v>130</v>
      </c>
      <c r="L346" t="s">
        <v>76</v>
      </c>
      <c r="M346" t="s"/>
      <c r="N346" t="s">
        <v>581</v>
      </c>
      <c r="O346" t="s">
        <v>78</v>
      </c>
      <c r="P346" t="s">
        <v>579</v>
      </c>
      <c r="Q346" t="s"/>
      <c r="R346" t="s">
        <v>79</v>
      </c>
      <c r="S346" t="s">
        <v>280</v>
      </c>
      <c r="T346" t="s">
        <v>81</v>
      </c>
      <c r="U346" t="s">
        <v>82</v>
      </c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HYPERLINK("https://hotelmonitor-cachepage.eclerx.com/savepage/tk_15444271193332193_sr_2399.html","info")</f>
        <v/>
      </c>
      <c r="AA346" t="n">
        <v>182656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88</v>
      </c>
      <c r="AO346" t="s"/>
      <c r="AP346" t="n">
        <v>308</v>
      </c>
      <c r="AQ346" t="s">
        <v>89</v>
      </c>
      <c r="AR346" t="s"/>
      <c r="AS346" t="s"/>
      <c r="AT346" t="s">
        <v>90</v>
      </c>
      <c r="AU346" t="s"/>
      <c r="AV346" t="s"/>
      <c r="AW346" t="s"/>
      <c r="AX346" t="s"/>
      <c r="AY346" t="n">
        <v>163099</v>
      </c>
      <c r="AZ346" t="s">
        <v>580</v>
      </c>
      <c r="BA346" t="s"/>
      <c r="BB346" t="n">
        <v>62070</v>
      </c>
      <c r="BC346" t="n">
        <v>13.38917</v>
      </c>
      <c r="BD346" t="n">
        <v>52.51195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577</v>
      </c>
      <c r="F347" t="n">
        <v>1084201</v>
      </c>
      <c r="G347" t="s">
        <v>74</v>
      </c>
      <c r="H347" t="s">
        <v>75</v>
      </c>
      <c r="I347" t="s"/>
      <c r="J347" t="s">
        <v>74</v>
      </c>
      <c r="K347" t="n">
        <v>126</v>
      </c>
      <c r="L347" t="s">
        <v>76</v>
      </c>
      <c r="M347" t="s"/>
      <c r="N347" t="s">
        <v>582</v>
      </c>
      <c r="O347" t="s">
        <v>78</v>
      </c>
      <c r="P347" t="s">
        <v>579</v>
      </c>
      <c r="Q347" t="s"/>
      <c r="R347" t="s">
        <v>79</v>
      </c>
      <c r="S347" t="s">
        <v>464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HYPERLINK("https://hotelmonitor-cachepage.eclerx.com/savepage/tk_15444271193332193_sr_2399.html","info")</f>
        <v/>
      </c>
      <c r="AA347" t="n">
        <v>182656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88</v>
      </c>
      <c r="AO347" t="s"/>
      <c r="AP347" t="n">
        <v>308</v>
      </c>
      <c r="AQ347" t="s">
        <v>89</v>
      </c>
      <c r="AR347" t="s"/>
      <c r="AS347" t="s"/>
      <c r="AT347" t="s">
        <v>90</v>
      </c>
      <c r="AU347" t="s"/>
      <c r="AV347" t="s"/>
      <c r="AW347" t="s"/>
      <c r="AX347" t="s"/>
      <c r="AY347" t="n">
        <v>163099</v>
      </c>
      <c r="AZ347" t="s">
        <v>580</v>
      </c>
      <c r="BA347" t="s"/>
      <c r="BB347" t="n">
        <v>62070</v>
      </c>
      <c r="BC347" t="n">
        <v>13.38917</v>
      </c>
      <c r="BD347" t="n">
        <v>52.51195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577</v>
      </c>
      <c r="F348" t="n">
        <v>1084201</v>
      </c>
      <c r="G348" t="s">
        <v>74</v>
      </c>
      <c r="H348" t="s">
        <v>75</v>
      </c>
      <c r="I348" t="s"/>
      <c r="J348" t="s">
        <v>74</v>
      </c>
      <c r="K348" t="n">
        <v>140</v>
      </c>
      <c r="L348" t="s">
        <v>76</v>
      </c>
      <c r="M348" t="s"/>
      <c r="N348" t="s">
        <v>583</v>
      </c>
      <c r="O348" t="s">
        <v>78</v>
      </c>
      <c r="P348" t="s">
        <v>579</v>
      </c>
      <c r="Q348" t="s"/>
      <c r="R348" t="s">
        <v>79</v>
      </c>
      <c r="S348" t="s">
        <v>584</v>
      </c>
      <c r="T348" t="s">
        <v>81</v>
      </c>
      <c r="U348" t="s">
        <v>82</v>
      </c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HYPERLINK("https://hotelmonitor-cachepage.eclerx.com/savepage/tk_15444271193332193_sr_2399.html","info")</f>
        <v/>
      </c>
      <c r="AA348" t="n">
        <v>182656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88</v>
      </c>
      <c r="AO348" t="s"/>
      <c r="AP348" t="n">
        <v>308</v>
      </c>
      <c r="AQ348" t="s">
        <v>89</v>
      </c>
      <c r="AR348" t="s"/>
      <c r="AS348" t="s"/>
      <c r="AT348" t="s">
        <v>90</v>
      </c>
      <c r="AU348" t="s"/>
      <c r="AV348" t="s"/>
      <c r="AW348" t="s"/>
      <c r="AX348" t="s"/>
      <c r="AY348" t="n">
        <v>163099</v>
      </c>
      <c r="AZ348" t="s">
        <v>580</v>
      </c>
      <c r="BA348" t="s"/>
      <c r="BB348" t="n">
        <v>62070</v>
      </c>
      <c r="BC348" t="n">
        <v>13.38917</v>
      </c>
      <c r="BD348" t="n">
        <v>52.51195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577</v>
      </c>
      <c r="F349" t="n">
        <v>1084201</v>
      </c>
      <c r="G349" t="s">
        <v>74</v>
      </c>
      <c r="H349" t="s">
        <v>75</v>
      </c>
      <c r="I349" t="s"/>
      <c r="J349" t="s">
        <v>74</v>
      </c>
      <c r="K349" t="n">
        <v>144</v>
      </c>
      <c r="L349" t="s">
        <v>76</v>
      </c>
      <c r="M349" t="s"/>
      <c r="N349" t="s">
        <v>581</v>
      </c>
      <c r="O349" t="s">
        <v>78</v>
      </c>
      <c r="P349" t="s">
        <v>579</v>
      </c>
      <c r="Q349" t="s"/>
      <c r="R349" t="s">
        <v>79</v>
      </c>
      <c r="S349" t="s">
        <v>585</v>
      </c>
      <c r="T349" t="s">
        <v>81</v>
      </c>
      <c r="U349" t="s">
        <v>82</v>
      </c>
      <c r="V349" t="s">
        <v>83</v>
      </c>
      <c r="W349" t="s">
        <v>108</v>
      </c>
      <c r="X349" t="s"/>
      <c r="Y349" t="s">
        <v>85</v>
      </c>
      <c r="Z349">
        <f>HYPERLINK("https://hotelmonitor-cachepage.eclerx.com/savepage/tk_15444271193332193_sr_2399.html","info")</f>
        <v/>
      </c>
      <c r="AA349" t="n">
        <v>182656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88</v>
      </c>
      <c r="AO349" t="s"/>
      <c r="AP349" t="n">
        <v>308</v>
      </c>
      <c r="AQ349" t="s">
        <v>89</v>
      </c>
      <c r="AR349" t="s"/>
      <c r="AS349" t="s"/>
      <c r="AT349" t="s">
        <v>90</v>
      </c>
      <c r="AU349" t="s"/>
      <c r="AV349" t="s"/>
      <c r="AW349" t="s"/>
      <c r="AX349" t="s"/>
      <c r="AY349" t="n">
        <v>163099</v>
      </c>
      <c r="AZ349" t="s">
        <v>580</v>
      </c>
      <c r="BA349" t="s"/>
      <c r="BB349" t="n">
        <v>62070</v>
      </c>
      <c r="BC349" t="n">
        <v>13.38917</v>
      </c>
      <c r="BD349" t="n">
        <v>52.51195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577</v>
      </c>
      <c r="F350" t="n">
        <v>1084201</v>
      </c>
      <c r="G350" t="s">
        <v>74</v>
      </c>
      <c r="H350" t="s">
        <v>75</v>
      </c>
      <c r="I350" t="s"/>
      <c r="J350" t="s">
        <v>74</v>
      </c>
      <c r="K350" t="n">
        <v>144</v>
      </c>
      <c r="L350" t="s">
        <v>76</v>
      </c>
      <c r="M350" t="s"/>
      <c r="N350" t="s">
        <v>586</v>
      </c>
      <c r="O350" t="s">
        <v>78</v>
      </c>
      <c r="P350" t="s">
        <v>579</v>
      </c>
      <c r="Q350" t="s"/>
      <c r="R350" t="s">
        <v>79</v>
      </c>
      <c r="S350" t="s">
        <v>585</v>
      </c>
      <c r="T350" t="s">
        <v>81</v>
      </c>
      <c r="U350" t="s">
        <v>82</v>
      </c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HYPERLINK("https://hotelmonitor-cachepage.eclerx.com/savepage/tk_15444271193332193_sr_2399.html","info")</f>
        <v/>
      </c>
      <c r="AA350" t="n">
        <v>182656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88</v>
      </c>
      <c r="AO350" t="s"/>
      <c r="AP350" t="n">
        <v>308</v>
      </c>
      <c r="AQ350" t="s">
        <v>89</v>
      </c>
      <c r="AR350" t="s"/>
      <c r="AS350" t="s"/>
      <c r="AT350" t="s">
        <v>90</v>
      </c>
      <c r="AU350" t="s"/>
      <c r="AV350" t="s"/>
      <c r="AW350" t="s"/>
      <c r="AX350" t="s"/>
      <c r="AY350" t="n">
        <v>163099</v>
      </c>
      <c r="AZ350" t="s">
        <v>580</v>
      </c>
      <c r="BA350" t="s"/>
      <c r="BB350" t="n">
        <v>62070</v>
      </c>
      <c r="BC350" t="n">
        <v>13.38917</v>
      </c>
      <c r="BD350" t="n">
        <v>52.51195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577</v>
      </c>
      <c r="F351" t="n">
        <v>1084201</v>
      </c>
      <c r="G351" t="s">
        <v>74</v>
      </c>
      <c r="H351" t="s">
        <v>75</v>
      </c>
      <c r="I351" t="s"/>
      <c r="J351" t="s">
        <v>74</v>
      </c>
      <c r="K351" t="n">
        <v>170</v>
      </c>
      <c r="L351" t="s">
        <v>76</v>
      </c>
      <c r="M351" t="s"/>
      <c r="N351" t="s">
        <v>587</v>
      </c>
      <c r="O351" t="s">
        <v>78</v>
      </c>
      <c r="P351" t="s">
        <v>579</v>
      </c>
      <c r="Q351" t="s"/>
      <c r="R351" t="s">
        <v>79</v>
      </c>
      <c r="S351" t="s">
        <v>588</v>
      </c>
      <c r="T351" t="s">
        <v>81</v>
      </c>
      <c r="U351" t="s">
        <v>82</v>
      </c>
      <c r="V351" t="s">
        <v>83</v>
      </c>
      <c r="W351" t="s">
        <v>108</v>
      </c>
      <c r="X351" t="s"/>
      <c r="Y351" t="s">
        <v>85</v>
      </c>
      <c r="Z351">
        <f>HYPERLINK("https://hotelmonitor-cachepage.eclerx.com/savepage/tk_15444271193332193_sr_2399.html","info")</f>
        <v/>
      </c>
      <c r="AA351" t="n">
        <v>182656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88</v>
      </c>
      <c r="AO351" t="s"/>
      <c r="AP351" t="n">
        <v>308</v>
      </c>
      <c r="AQ351" t="s">
        <v>89</v>
      </c>
      <c r="AR351" t="s"/>
      <c r="AS351" t="s"/>
      <c r="AT351" t="s">
        <v>90</v>
      </c>
      <c r="AU351" t="s"/>
      <c r="AV351" t="s"/>
      <c r="AW351" t="s"/>
      <c r="AX351" t="s"/>
      <c r="AY351" t="n">
        <v>163099</v>
      </c>
      <c r="AZ351" t="s">
        <v>580</v>
      </c>
      <c r="BA351" t="s"/>
      <c r="BB351" t="n">
        <v>62070</v>
      </c>
      <c r="BC351" t="n">
        <v>13.38917</v>
      </c>
      <c r="BD351" t="n">
        <v>52.51195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577</v>
      </c>
      <c r="F352" t="n">
        <v>1084201</v>
      </c>
      <c r="G352" t="s">
        <v>74</v>
      </c>
      <c r="H352" t="s">
        <v>75</v>
      </c>
      <c r="I352" t="s"/>
      <c r="J352" t="s">
        <v>74</v>
      </c>
      <c r="K352" t="n">
        <v>170</v>
      </c>
      <c r="L352" t="s">
        <v>76</v>
      </c>
      <c r="M352" t="s"/>
      <c r="N352" t="s">
        <v>582</v>
      </c>
      <c r="O352" t="s">
        <v>78</v>
      </c>
      <c r="P352" t="s">
        <v>579</v>
      </c>
      <c r="Q352" t="s"/>
      <c r="R352" t="s">
        <v>79</v>
      </c>
      <c r="S352" t="s">
        <v>588</v>
      </c>
      <c r="T352" t="s">
        <v>81</v>
      </c>
      <c r="U352" t="s">
        <v>82</v>
      </c>
      <c r="V352" t="s">
        <v>83</v>
      </c>
      <c r="W352" t="s">
        <v>108</v>
      </c>
      <c r="X352" t="s"/>
      <c r="Y352" t="s">
        <v>85</v>
      </c>
      <c r="Z352">
        <f>HYPERLINK("https://hotelmonitor-cachepage.eclerx.com/savepage/tk_15444271193332193_sr_2399.html","info")</f>
        <v/>
      </c>
      <c r="AA352" t="n">
        <v>182656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88</v>
      </c>
      <c r="AO352" t="s"/>
      <c r="AP352" t="n">
        <v>308</v>
      </c>
      <c r="AQ352" t="s">
        <v>89</v>
      </c>
      <c r="AR352" t="s"/>
      <c r="AS352" t="s"/>
      <c r="AT352" t="s">
        <v>90</v>
      </c>
      <c r="AU352" t="s"/>
      <c r="AV352" t="s"/>
      <c r="AW352" t="s"/>
      <c r="AX352" t="s"/>
      <c r="AY352" t="n">
        <v>163099</v>
      </c>
      <c r="AZ352" t="s">
        <v>580</v>
      </c>
      <c r="BA352" t="s"/>
      <c r="BB352" t="n">
        <v>62070</v>
      </c>
      <c r="BC352" t="n">
        <v>13.38917</v>
      </c>
      <c r="BD352" t="n">
        <v>52.51195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589</v>
      </c>
      <c r="F353" t="n">
        <v>-1</v>
      </c>
      <c r="G353" t="s">
        <v>74</v>
      </c>
      <c r="H353" t="s">
        <v>75</v>
      </c>
      <c r="I353" t="s"/>
      <c r="J353" t="s">
        <v>74</v>
      </c>
      <c r="K353" t="n">
        <v>66.98</v>
      </c>
      <c r="L353" t="s">
        <v>76</v>
      </c>
      <c r="M353" t="s"/>
      <c r="N353" t="s">
        <v>121</v>
      </c>
      <c r="O353" t="s">
        <v>78</v>
      </c>
      <c r="P353" t="s">
        <v>589</v>
      </c>
      <c r="Q353" t="s"/>
      <c r="R353" t="s">
        <v>114</v>
      </c>
      <c r="S353" t="s">
        <v>590</v>
      </c>
      <c r="T353" t="s">
        <v>81</v>
      </c>
      <c r="U353" t="s">
        <v>82</v>
      </c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HYPERLINK("https://hotelmonitor-cachepage.eclerx.com/savepage/tk_15444270360613399_sr_2399.html","info")</f>
        <v/>
      </c>
      <c r="AA353" t="n">
        <v>-2092525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88</v>
      </c>
      <c r="AO353" t="s"/>
      <c r="AP353" t="n">
        <v>286</v>
      </c>
      <c r="AQ353" t="s">
        <v>89</v>
      </c>
      <c r="AR353" t="s"/>
      <c r="AS353" t="s"/>
      <c r="AT353" t="s">
        <v>90</v>
      </c>
      <c r="AU353" t="s"/>
      <c r="AV353" t="s"/>
      <c r="AW353" t="s"/>
      <c r="AX353" t="s"/>
      <c r="AY353" t="n">
        <v>2092525</v>
      </c>
      <c r="AZ353" t="s">
        <v>591</v>
      </c>
      <c r="BA353" t="s"/>
      <c r="BB353" t="n">
        <v>547354</v>
      </c>
      <c r="BC353" t="n">
        <v>13.444635</v>
      </c>
      <c r="BD353" t="n">
        <v>52.469576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592</v>
      </c>
      <c r="F354" t="n">
        <v>-1</v>
      </c>
      <c r="G354" t="s">
        <v>74</v>
      </c>
      <c r="H354" t="s">
        <v>75</v>
      </c>
      <c r="I354" t="s"/>
      <c r="J354" t="s">
        <v>74</v>
      </c>
      <c r="K354" t="n">
        <v>84.55</v>
      </c>
      <c r="L354" t="s">
        <v>76</v>
      </c>
      <c r="M354" t="s"/>
      <c r="N354" t="s">
        <v>158</v>
      </c>
      <c r="O354" t="s">
        <v>78</v>
      </c>
      <c r="P354" t="s">
        <v>592</v>
      </c>
      <c r="Q354" t="s"/>
      <c r="R354" t="s">
        <v>119</v>
      </c>
      <c r="S354" t="s">
        <v>593</v>
      </c>
      <c r="T354" t="s">
        <v>81</v>
      </c>
      <c r="U354" t="s">
        <v>82</v>
      </c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HYPERLINK("https://hotelmonitor-cachepage.eclerx.com/savepage/tk_1544427520316998_sr_2399.html","info")</f>
        <v/>
      </c>
      <c r="AA354" t="n">
        <v>-6796494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88</v>
      </c>
      <c r="AO354" t="s"/>
      <c r="AP354" t="n">
        <v>430</v>
      </c>
      <c r="AQ354" t="s">
        <v>89</v>
      </c>
      <c r="AR354" t="s"/>
      <c r="AS354" t="s"/>
      <c r="AT354" t="s">
        <v>90</v>
      </c>
      <c r="AU354" t="s"/>
      <c r="AV354" t="s"/>
      <c r="AW354" t="s"/>
      <c r="AX354" t="s"/>
      <c r="AY354" t="n">
        <v>6796494</v>
      </c>
      <c r="AZ354" t="s">
        <v>594</v>
      </c>
      <c r="BA354" t="s"/>
      <c r="BB354" t="n">
        <v>86282</v>
      </c>
      <c r="BC354" t="n">
        <v>13.6949</v>
      </c>
      <c r="BD354" t="n">
        <v>52.37166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592</v>
      </c>
      <c r="F355" t="n">
        <v>-1</v>
      </c>
      <c r="G355" t="s">
        <v>74</v>
      </c>
      <c r="H355" t="s">
        <v>75</v>
      </c>
      <c r="I355" t="s"/>
      <c r="J355" t="s">
        <v>74</v>
      </c>
      <c r="K355" t="n">
        <v>89</v>
      </c>
      <c r="L355" t="s">
        <v>76</v>
      </c>
      <c r="M355" t="s"/>
      <c r="N355" t="s">
        <v>113</v>
      </c>
      <c r="O355" t="s">
        <v>78</v>
      </c>
      <c r="P355" t="s">
        <v>592</v>
      </c>
      <c r="Q355" t="s"/>
      <c r="R355" t="s">
        <v>119</v>
      </c>
      <c r="S355" t="s">
        <v>94</v>
      </c>
      <c r="T355" t="s">
        <v>81</v>
      </c>
      <c r="U355" t="s">
        <v>82</v>
      </c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HYPERLINK("https://hotelmonitor-cachepage.eclerx.com/savepage/tk_1544427520316998_sr_2399.html","info")</f>
        <v/>
      </c>
      <c r="AA355" t="n">
        <v>-6796494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88</v>
      </c>
      <c r="AO355" t="s"/>
      <c r="AP355" t="n">
        <v>430</v>
      </c>
      <c r="AQ355" t="s">
        <v>89</v>
      </c>
      <c r="AR355" t="s"/>
      <c r="AS355" t="s"/>
      <c r="AT355" t="s">
        <v>90</v>
      </c>
      <c r="AU355" t="s"/>
      <c r="AV355" t="s"/>
      <c r="AW355" t="s"/>
      <c r="AX355" t="s"/>
      <c r="AY355" t="n">
        <v>6796494</v>
      </c>
      <c r="AZ355" t="s">
        <v>594</v>
      </c>
      <c r="BA355" t="s"/>
      <c r="BB355" t="n">
        <v>86282</v>
      </c>
      <c r="BC355" t="n">
        <v>13.6949</v>
      </c>
      <c r="BD355" t="n">
        <v>52.37166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595</v>
      </c>
      <c r="F356" t="n">
        <v>485279</v>
      </c>
      <c r="G356" t="s">
        <v>74</v>
      </c>
      <c r="H356" t="s">
        <v>75</v>
      </c>
      <c r="I356" t="s"/>
      <c r="J356" t="s">
        <v>74</v>
      </c>
      <c r="K356" t="n">
        <v>131.25</v>
      </c>
      <c r="L356" t="s">
        <v>76</v>
      </c>
      <c r="M356" t="s"/>
      <c r="N356" t="s">
        <v>596</v>
      </c>
      <c r="O356" t="s">
        <v>78</v>
      </c>
      <c r="P356" t="s">
        <v>597</v>
      </c>
      <c r="Q356" t="s"/>
      <c r="R356" t="s">
        <v>277</v>
      </c>
      <c r="S356" t="s">
        <v>598</v>
      </c>
      <c r="T356" t="s">
        <v>81</v>
      </c>
      <c r="U356" t="s">
        <v>82</v>
      </c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HYPERLINK("https://hotelmonitor-cachepage.eclerx.com/savepage/tk_15444269853140507_sr_2399.html","info")</f>
        <v/>
      </c>
      <c r="AA356" t="n">
        <v>9072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88</v>
      </c>
      <c r="AO356" t="s"/>
      <c r="AP356" t="n">
        <v>270</v>
      </c>
      <c r="AQ356" t="s">
        <v>89</v>
      </c>
      <c r="AR356" t="s"/>
      <c r="AS356" t="s"/>
      <c r="AT356" t="s">
        <v>90</v>
      </c>
      <c r="AU356" t="s"/>
      <c r="AV356" t="s"/>
      <c r="AW356" t="s"/>
      <c r="AX356" t="s"/>
      <c r="AY356" t="n">
        <v>1500764</v>
      </c>
      <c r="AZ356" t="s">
        <v>599</v>
      </c>
      <c r="BA356" t="s"/>
      <c r="BB356" t="n">
        <v>153493</v>
      </c>
      <c r="BC356" t="n">
        <v>13.376257</v>
      </c>
      <c r="BD356" t="n">
        <v>52.510875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595</v>
      </c>
      <c r="F357" t="n">
        <v>485279</v>
      </c>
      <c r="G357" t="s">
        <v>74</v>
      </c>
      <c r="H357" t="s">
        <v>75</v>
      </c>
      <c r="I357" t="s"/>
      <c r="J357" t="s">
        <v>74</v>
      </c>
      <c r="K357" t="n">
        <v>145.95</v>
      </c>
      <c r="L357" t="s">
        <v>76</v>
      </c>
      <c r="M357" t="s"/>
      <c r="N357" t="s">
        <v>600</v>
      </c>
      <c r="O357" t="s">
        <v>78</v>
      </c>
      <c r="P357" t="s">
        <v>597</v>
      </c>
      <c r="Q357" t="s"/>
      <c r="R357" t="s">
        <v>277</v>
      </c>
      <c r="S357" t="s">
        <v>470</v>
      </c>
      <c r="T357" t="s">
        <v>81</v>
      </c>
      <c r="U357" t="s">
        <v>82</v>
      </c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HYPERLINK("https://hotelmonitor-cachepage.eclerx.com/savepage/tk_15444269853140507_sr_2399.html","info")</f>
        <v/>
      </c>
      <c r="AA357" t="n">
        <v>9072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88</v>
      </c>
      <c r="AO357" t="s"/>
      <c r="AP357" t="n">
        <v>270</v>
      </c>
      <c r="AQ357" t="s">
        <v>89</v>
      </c>
      <c r="AR357" t="s"/>
      <c r="AS357" t="s"/>
      <c r="AT357" t="s">
        <v>90</v>
      </c>
      <c r="AU357" t="s"/>
      <c r="AV357" t="s"/>
      <c r="AW357" t="s"/>
      <c r="AX357" t="s"/>
      <c r="AY357" t="n">
        <v>1500764</v>
      </c>
      <c r="AZ357" t="s">
        <v>599</v>
      </c>
      <c r="BA357" t="s"/>
      <c r="BB357" t="n">
        <v>153493</v>
      </c>
      <c r="BC357" t="n">
        <v>13.376257</v>
      </c>
      <c r="BD357" t="n">
        <v>52.510875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595</v>
      </c>
      <c r="F358" t="n">
        <v>485279</v>
      </c>
      <c r="G358" t="s">
        <v>74</v>
      </c>
      <c r="H358" t="s">
        <v>75</v>
      </c>
      <c r="I358" t="s"/>
      <c r="J358" t="s">
        <v>74</v>
      </c>
      <c r="K358" t="n">
        <v>161.7</v>
      </c>
      <c r="L358" t="s">
        <v>76</v>
      </c>
      <c r="M358" t="s"/>
      <c r="N358" t="s">
        <v>601</v>
      </c>
      <c r="O358" t="s">
        <v>78</v>
      </c>
      <c r="P358" t="s">
        <v>597</v>
      </c>
      <c r="Q358" t="s"/>
      <c r="R358" t="s">
        <v>277</v>
      </c>
      <c r="S358" t="s">
        <v>472</v>
      </c>
      <c r="T358" t="s">
        <v>81</v>
      </c>
      <c r="U358" t="s">
        <v>82</v>
      </c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HYPERLINK("https://hotelmonitor-cachepage.eclerx.com/savepage/tk_15444269853140507_sr_2399.html","info")</f>
        <v/>
      </c>
      <c r="AA358" t="n">
        <v>9072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88</v>
      </c>
      <c r="AO358" t="s"/>
      <c r="AP358" t="n">
        <v>270</v>
      </c>
      <c r="AQ358" t="s">
        <v>89</v>
      </c>
      <c r="AR358" t="s"/>
      <c r="AS358" t="s"/>
      <c r="AT358" t="s">
        <v>90</v>
      </c>
      <c r="AU358" t="s"/>
      <c r="AV358" t="s"/>
      <c r="AW358" t="s"/>
      <c r="AX358" t="s"/>
      <c r="AY358" t="n">
        <v>1500764</v>
      </c>
      <c r="AZ358" t="s">
        <v>599</v>
      </c>
      <c r="BA358" t="s"/>
      <c r="BB358" t="n">
        <v>153493</v>
      </c>
      <c r="BC358" t="n">
        <v>13.376257</v>
      </c>
      <c r="BD358" t="n">
        <v>52.510875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595</v>
      </c>
      <c r="F359" t="n">
        <v>485279</v>
      </c>
      <c r="G359" t="s">
        <v>74</v>
      </c>
      <c r="H359" t="s">
        <v>75</v>
      </c>
      <c r="I359" t="s"/>
      <c r="J359" t="s">
        <v>74</v>
      </c>
      <c r="K359" t="n">
        <v>175.35</v>
      </c>
      <c r="L359" t="s">
        <v>76</v>
      </c>
      <c r="M359" t="s"/>
      <c r="N359" t="s">
        <v>602</v>
      </c>
      <c r="O359" t="s">
        <v>78</v>
      </c>
      <c r="P359" t="s">
        <v>597</v>
      </c>
      <c r="Q359" t="s"/>
      <c r="R359" t="s">
        <v>277</v>
      </c>
      <c r="S359" t="s">
        <v>603</v>
      </c>
      <c r="T359" t="s">
        <v>81</v>
      </c>
      <c r="U359" t="s">
        <v>82</v>
      </c>
      <c r="V359" t="s">
        <v>83</v>
      </c>
      <c r="W359" t="s">
        <v>108</v>
      </c>
      <c r="X359" t="s"/>
      <c r="Y359" t="s">
        <v>85</v>
      </c>
      <c r="Z359">
        <f>HYPERLINK("https://hotelmonitor-cachepage.eclerx.com/savepage/tk_15444269853140507_sr_2399.html","info")</f>
        <v/>
      </c>
      <c r="AA359" t="n">
        <v>9072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88</v>
      </c>
      <c r="AO359" t="s"/>
      <c r="AP359" t="n">
        <v>270</v>
      </c>
      <c r="AQ359" t="s">
        <v>89</v>
      </c>
      <c r="AR359" t="s"/>
      <c r="AS359" t="s"/>
      <c r="AT359" t="s">
        <v>90</v>
      </c>
      <c r="AU359" t="s"/>
      <c r="AV359" t="s"/>
      <c r="AW359" t="s"/>
      <c r="AX359" t="s"/>
      <c r="AY359" t="n">
        <v>1500764</v>
      </c>
      <c r="AZ359" t="s">
        <v>599</v>
      </c>
      <c r="BA359" t="s"/>
      <c r="BB359" t="n">
        <v>153493</v>
      </c>
      <c r="BC359" t="n">
        <v>13.376257</v>
      </c>
      <c r="BD359" t="n">
        <v>52.510875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595</v>
      </c>
      <c r="F360" t="n">
        <v>485279</v>
      </c>
      <c r="G360" t="s">
        <v>74</v>
      </c>
      <c r="H360" t="s">
        <v>75</v>
      </c>
      <c r="I360" t="s"/>
      <c r="J360" t="s">
        <v>74</v>
      </c>
      <c r="K360" t="n">
        <v>175.35</v>
      </c>
      <c r="L360" t="s">
        <v>76</v>
      </c>
      <c r="M360" t="s"/>
      <c r="N360" t="s">
        <v>604</v>
      </c>
      <c r="O360" t="s">
        <v>78</v>
      </c>
      <c r="P360" t="s">
        <v>597</v>
      </c>
      <c r="Q360" t="s"/>
      <c r="R360" t="s">
        <v>277</v>
      </c>
      <c r="S360" t="s">
        <v>603</v>
      </c>
      <c r="T360" t="s">
        <v>81</v>
      </c>
      <c r="U360" t="s">
        <v>82</v>
      </c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HYPERLINK("https://hotelmonitor-cachepage.eclerx.com/savepage/tk_15444269853140507_sr_2399.html","info")</f>
        <v/>
      </c>
      <c r="AA360" t="n">
        <v>9072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88</v>
      </c>
      <c r="AO360" t="s"/>
      <c r="AP360" t="n">
        <v>270</v>
      </c>
      <c r="AQ360" t="s">
        <v>89</v>
      </c>
      <c r="AR360" t="s"/>
      <c r="AS360" t="s"/>
      <c r="AT360" t="s">
        <v>90</v>
      </c>
      <c r="AU360" t="s"/>
      <c r="AV360" t="s"/>
      <c r="AW360" t="s"/>
      <c r="AX360" t="s"/>
      <c r="AY360" t="n">
        <v>1500764</v>
      </c>
      <c r="AZ360" t="s">
        <v>599</v>
      </c>
      <c r="BA360" t="s"/>
      <c r="BB360" t="n">
        <v>153493</v>
      </c>
      <c r="BC360" t="n">
        <v>13.376257</v>
      </c>
      <c r="BD360" t="n">
        <v>52.510875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595</v>
      </c>
      <c r="F361" t="n">
        <v>485279</v>
      </c>
      <c r="G361" t="s">
        <v>74</v>
      </c>
      <c r="H361" t="s">
        <v>75</v>
      </c>
      <c r="I361" t="s"/>
      <c r="J361" t="s">
        <v>74</v>
      </c>
      <c r="K361" t="n">
        <v>187.95</v>
      </c>
      <c r="L361" t="s">
        <v>76</v>
      </c>
      <c r="M361" t="s"/>
      <c r="N361" t="s">
        <v>600</v>
      </c>
      <c r="O361" t="s">
        <v>78</v>
      </c>
      <c r="P361" t="s">
        <v>597</v>
      </c>
      <c r="Q361" t="s"/>
      <c r="R361" t="s">
        <v>277</v>
      </c>
      <c r="S361" t="s">
        <v>605</v>
      </c>
      <c r="T361" t="s">
        <v>81</v>
      </c>
      <c r="U361" t="s">
        <v>82</v>
      </c>
      <c r="V361" t="s">
        <v>83</v>
      </c>
      <c r="W361" t="s">
        <v>108</v>
      </c>
      <c r="X361" t="s"/>
      <c r="Y361" t="s">
        <v>85</v>
      </c>
      <c r="Z361">
        <f>HYPERLINK("https://hotelmonitor-cachepage.eclerx.com/savepage/tk_15444269853140507_sr_2399.html","info")</f>
        <v/>
      </c>
      <c r="AA361" t="n">
        <v>9072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88</v>
      </c>
      <c r="AO361" t="s"/>
      <c r="AP361" t="n">
        <v>270</v>
      </c>
      <c r="AQ361" t="s">
        <v>89</v>
      </c>
      <c r="AR361" t="s"/>
      <c r="AS361" t="s"/>
      <c r="AT361" t="s">
        <v>90</v>
      </c>
      <c r="AU361" t="s"/>
      <c r="AV361" t="s"/>
      <c r="AW361" t="s"/>
      <c r="AX361" t="s"/>
      <c r="AY361" t="n">
        <v>1500764</v>
      </c>
      <c r="AZ361" t="s">
        <v>599</v>
      </c>
      <c r="BA361" t="s"/>
      <c r="BB361" t="n">
        <v>153493</v>
      </c>
      <c r="BC361" t="n">
        <v>13.376257</v>
      </c>
      <c r="BD361" t="n">
        <v>52.510875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595</v>
      </c>
      <c r="F362" t="n">
        <v>485279</v>
      </c>
      <c r="G362" t="s">
        <v>74</v>
      </c>
      <c r="H362" t="s">
        <v>75</v>
      </c>
      <c r="I362" t="s"/>
      <c r="J362" t="s">
        <v>74</v>
      </c>
      <c r="K362" t="n">
        <v>203.7</v>
      </c>
      <c r="L362" t="s">
        <v>76</v>
      </c>
      <c r="M362" t="s"/>
      <c r="N362" t="s">
        <v>601</v>
      </c>
      <c r="O362" t="s">
        <v>78</v>
      </c>
      <c r="P362" t="s">
        <v>597</v>
      </c>
      <c r="Q362" t="s"/>
      <c r="R362" t="s">
        <v>277</v>
      </c>
      <c r="S362" t="s">
        <v>606</v>
      </c>
      <c r="T362" t="s">
        <v>81</v>
      </c>
      <c r="U362" t="s">
        <v>82</v>
      </c>
      <c r="V362" t="s">
        <v>83</v>
      </c>
      <c r="W362" t="s">
        <v>108</v>
      </c>
      <c r="X362" t="s"/>
      <c r="Y362" t="s">
        <v>85</v>
      </c>
      <c r="Z362">
        <f>HYPERLINK("https://hotelmonitor-cachepage.eclerx.com/savepage/tk_15444269853140507_sr_2399.html","info")</f>
        <v/>
      </c>
      <c r="AA362" t="n">
        <v>9072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88</v>
      </c>
      <c r="AO362" t="s"/>
      <c r="AP362" t="n">
        <v>270</v>
      </c>
      <c r="AQ362" t="s">
        <v>89</v>
      </c>
      <c r="AR362" t="s"/>
      <c r="AS362" t="s"/>
      <c r="AT362" t="s">
        <v>90</v>
      </c>
      <c r="AU362" t="s"/>
      <c r="AV362" t="s"/>
      <c r="AW362" t="s"/>
      <c r="AX362" t="s"/>
      <c r="AY362" t="n">
        <v>1500764</v>
      </c>
      <c r="AZ362" t="s">
        <v>599</v>
      </c>
      <c r="BA362" t="s"/>
      <c r="BB362" t="n">
        <v>153493</v>
      </c>
      <c r="BC362" t="n">
        <v>13.376257</v>
      </c>
      <c r="BD362" t="n">
        <v>52.510875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595</v>
      </c>
      <c r="F363" t="n">
        <v>485279</v>
      </c>
      <c r="G363" t="s">
        <v>74</v>
      </c>
      <c r="H363" t="s">
        <v>75</v>
      </c>
      <c r="I363" t="s"/>
      <c r="J363" t="s">
        <v>74</v>
      </c>
      <c r="K363" t="n">
        <v>203.7</v>
      </c>
      <c r="L363" t="s">
        <v>76</v>
      </c>
      <c r="M363" t="s"/>
      <c r="N363" t="s">
        <v>604</v>
      </c>
      <c r="O363" t="s">
        <v>78</v>
      </c>
      <c r="P363" t="s">
        <v>597</v>
      </c>
      <c r="Q363" t="s"/>
      <c r="R363" t="s">
        <v>277</v>
      </c>
      <c r="S363" t="s">
        <v>606</v>
      </c>
      <c r="T363" t="s">
        <v>81</v>
      </c>
      <c r="U363" t="s">
        <v>82</v>
      </c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HYPERLINK("https://hotelmonitor-cachepage.eclerx.com/savepage/tk_15444269853140507_sr_2399.html","info")</f>
        <v/>
      </c>
      <c r="AA363" t="n">
        <v>9072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88</v>
      </c>
      <c r="AO363" t="s"/>
      <c r="AP363" t="n">
        <v>270</v>
      </c>
      <c r="AQ363" t="s">
        <v>89</v>
      </c>
      <c r="AR363" t="s"/>
      <c r="AS363" t="s"/>
      <c r="AT363" t="s">
        <v>90</v>
      </c>
      <c r="AU363" t="s"/>
      <c r="AV363" t="s"/>
      <c r="AW363" t="s"/>
      <c r="AX363" t="s"/>
      <c r="AY363" t="n">
        <v>1500764</v>
      </c>
      <c r="AZ363" t="s">
        <v>599</v>
      </c>
      <c r="BA363" t="s"/>
      <c r="BB363" t="n">
        <v>153493</v>
      </c>
      <c r="BC363" t="n">
        <v>13.376257</v>
      </c>
      <c r="BD363" t="n">
        <v>52.510875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595</v>
      </c>
      <c r="F364" t="n">
        <v>485279</v>
      </c>
      <c r="G364" t="s">
        <v>74</v>
      </c>
      <c r="H364" t="s">
        <v>75</v>
      </c>
      <c r="I364" t="s"/>
      <c r="J364" t="s">
        <v>74</v>
      </c>
      <c r="K364" t="n">
        <v>219.45</v>
      </c>
      <c r="L364" t="s">
        <v>76</v>
      </c>
      <c r="M364" t="s"/>
      <c r="N364" t="s">
        <v>602</v>
      </c>
      <c r="O364" t="s">
        <v>78</v>
      </c>
      <c r="P364" t="s">
        <v>597</v>
      </c>
      <c r="Q364" t="s"/>
      <c r="R364" t="s">
        <v>277</v>
      </c>
      <c r="S364" t="s">
        <v>607</v>
      </c>
      <c r="T364" t="s">
        <v>81</v>
      </c>
      <c r="U364" t="s">
        <v>82</v>
      </c>
      <c r="V364" t="s">
        <v>83</v>
      </c>
      <c r="W364" t="s">
        <v>108</v>
      </c>
      <c r="X364" t="s"/>
      <c r="Y364" t="s">
        <v>85</v>
      </c>
      <c r="Z364">
        <f>HYPERLINK("https://hotelmonitor-cachepage.eclerx.com/savepage/tk_15444269853140507_sr_2399.html","info")</f>
        <v/>
      </c>
      <c r="AA364" t="n">
        <v>9072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88</v>
      </c>
      <c r="AO364" t="s"/>
      <c r="AP364" t="n">
        <v>270</v>
      </c>
      <c r="AQ364" t="s">
        <v>89</v>
      </c>
      <c r="AR364" t="s"/>
      <c r="AS364" t="s"/>
      <c r="AT364" t="s">
        <v>90</v>
      </c>
      <c r="AU364" t="s"/>
      <c r="AV364" t="s"/>
      <c r="AW364" t="s"/>
      <c r="AX364" t="s"/>
      <c r="AY364" t="n">
        <v>1500764</v>
      </c>
      <c r="AZ364" t="s">
        <v>599</v>
      </c>
      <c r="BA364" t="s"/>
      <c r="BB364" t="n">
        <v>153493</v>
      </c>
      <c r="BC364" t="n">
        <v>13.376257</v>
      </c>
      <c r="BD364" t="n">
        <v>52.510875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595</v>
      </c>
      <c r="F365" t="n">
        <v>485279</v>
      </c>
      <c r="G365" t="s">
        <v>74</v>
      </c>
      <c r="H365" t="s">
        <v>75</v>
      </c>
      <c r="I365" t="s"/>
      <c r="J365" t="s">
        <v>74</v>
      </c>
      <c r="K365" t="n">
        <v>271.95</v>
      </c>
      <c r="L365" t="s">
        <v>76</v>
      </c>
      <c r="M365" t="s"/>
      <c r="N365" t="s">
        <v>608</v>
      </c>
      <c r="O365" t="s">
        <v>78</v>
      </c>
      <c r="P365" t="s">
        <v>597</v>
      </c>
      <c r="Q365" t="s"/>
      <c r="R365" t="s">
        <v>277</v>
      </c>
      <c r="S365" t="s">
        <v>609</v>
      </c>
      <c r="T365" t="s">
        <v>81</v>
      </c>
      <c r="U365" t="s">
        <v>82</v>
      </c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HYPERLINK("https://hotelmonitor-cachepage.eclerx.com/savepage/tk_15444269853140507_sr_2399.html","info")</f>
        <v/>
      </c>
      <c r="AA365" t="n">
        <v>9072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88</v>
      </c>
      <c r="AO365" t="s"/>
      <c r="AP365" t="n">
        <v>270</v>
      </c>
      <c r="AQ365" t="s">
        <v>89</v>
      </c>
      <c r="AR365" t="s"/>
      <c r="AS365" t="s"/>
      <c r="AT365" t="s">
        <v>90</v>
      </c>
      <c r="AU365" t="s"/>
      <c r="AV365" t="s"/>
      <c r="AW365" t="s"/>
      <c r="AX365" t="s"/>
      <c r="AY365" t="n">
        <v>1500764</v>
      </c>
      <c r="AZ365" t="s">
        <v>599</v>
      </c>
      <c r="BA365" t="s"/>
      <c r="BB365" t="n">
        <v>153493</v>
      </c>
      <c r="BC365" t="n">
        <v>13.376257</v>
      </c>
      <c r="BD365" t="n">
        <v>52.510875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610</v>
      </c>
      <c r="F366" t="n">
        <v>-1</v>
      </c>
      <c r="G366" t="s">
        <v>74</v>
      </c>
      <c r="H366" t="s">
        <v>75</v>
      </c>
      <c r="I366" t="s"/>
      <c r="J366" t="s">
        <v>74</v>
      </c>
      <c r="K366" t="n">
        <v>55.7</v>
      </c>
      <c r="L366" t="s">
        <v>76</v>
      </c>
      <c r="M366" t="s"/>
      <c r="N366" t="s">
        <v>158</v>
      </c>
      <c r="O366" t="s">
        <v>78</v>
      </c>
      <c r="P366" t="s">
        <v>610</v>
      </c>
      <c r="Q366" t="s"/>
      <c r="R366" t="s">
        <v>119</v>
      </c>
      <c r="S366" t="s">
        <v>611</v>
      </c>
      <c r="T366" t="s">
        <v>81</v>
      </c>
      <c r="U366" t="s">
        <v>82</v>
      </c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HYPERLINK("https://hotelmonitor-cachepage.eclerx.com/savepage/tk_1544427206352576_sr_2399.html","info")</f>
        <v/>
      </c>
      <c r="AA366" t="n">
        <v>-6542270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88</v>
      </c>
      <c r="AO366" t="s"/>
      <c r="AP366" t="n">
        <v>335</v>
      </c>
      <c r="AQ366" t="s">
        <v>89</v>
      </c>
      <c r="AR366" t="s"/>
      <c r="AS366" t="s"/>
      <c r="AT366" t="s">
        <v>90</v>
      </c>
      <c r="AU366" t="s"/>
      <c r="AV366" t="s"/>
      <c r="AW366" t="s"/>
      <c r="AX366" t="s"/>
      <c r="AY366" t="n">
        <v>6542270</v>
      </c>
      <c r="AZ366" t="s">
        <v>612</v>
      </c>
      <c r="BA366" t="s"/>
      <c r="BB366" t="n">
        <v>17241</v>
      </c>
      <c r="BC366" t="n">
        <v>13.3875</v>
      </c>
      <c r="BD366" t="n">
        <v>52.5301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610</v>
      </c>
      <c r="F367" t="n">
        <v>-1</v>
      </c>
      <c r="G367" t="s">
        <v>74</v>
      </c>
      <c r="H367" t="s">
        <v>75</v>
      </c>
      <c r="I367" t="s"/>
      <c r="J367" t="s">
        <v>74</v>
      </c>
      <c r="K367" t="n">
        <v>61</v>
      </c>
      <c r="L367" t="s">
        <v>76</v>
      </c>
      <c r="M367" t="s"/>
      <c r="N367" t="s">
        <v>121</v>
      </c>
      <c r="O367" t="s">
        <v>78</v>
      </c>
      <c r="P367" t="s">
        <v>610</v>
      </c>
      <c r="Q367" t="s"/>
      <c r="R367" t="s">
        <v>119</v>
      </c>
      <c r="S367" t="s">
        <v>613</v>
      </c>
      <c r="T367" t="s">
        <v>81</v>
      </c>
      <c r="U367" t="s">
        <v>82</v>
      </c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HYPERLINK("https://hotelmonitor-cachepage.eclerx.com/savepage/tk_1544427206352576_sr_2399.html","info")</f>
        <v/>
      </c>
      <c r="AA367" t="n">
        <v>-6542270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88</v>
      </c>
      <c r="AO367" t="s"/>
      <c r="AP367" t="n">
        <v>335</v>
      </c>
      <c r="AQ367" t="s">
        <v>89</v>
      </c>
      <c r="AR367" t="s"/>
      <c r="AS367" t="s"/>
      <c r="AT367" t="s">
        <v>90</v>
      </c>
      <c r="AU367" t="s"/>
      <c r="AV367" t="s"/>
      <c r="AW367" t="s"/>
      <c r="AX367" t="s"/>
      <c r="AY367" t="n">
        <v>6542270</v>
      </c>
      <c r="AZ367" t="s">
        <v>612</v>
      </c>
      <c r="BA367" t="s"/>
      <c r="BB367" t="n">
        <v>17241</v>
      </c>
      <c r="BC367" t="n">
        <v>13.3875</v>
      </c>
      <c r="BD367" t="n">
        <v>52.5301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610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81</v>
      </c>
      <c r="L368" t="s">
        <v>76</v>
      </c>
      <c r="M368" t="s"/>
      <c r="N368" t="s">
        <v>244</v>
      </c>
      <c r="O368" t="s">
        <v>78</v>
      </c>
      <c r="P368" t="s">
        <v>610</v>
      </c>
      <c r="Q368" t="s"/>
      <c r="R368" t="s">
        <v>119</v>
      </c>
      <c r="S368" t="s">
        <v>410</v>
      </c>
      <c r="T368" t="s">
        <v>81</v>
      </c>
      <c r="U368" t="s">
        <v>82</v>
      </c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HYPERLINK("https://hotelmonitor-cachepage.eclerx.com/savepage/tk_1544427206352576_sr_2399.html","info")</f>
        <v/>
      </c>
      <c r="AA368" t="n">
        <v>-6542270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88</v>
      </c>
      <c r="AO368" t="s"/>
      <c r="AP368" t="n">
        <v>335</v>
      </c>
      <c r="AQ368" t="s">
        <v>89</v>
      </c>
      <c r="AR368" t="s"/>
      <c r="AS368" t="s"/>
      <c r="AT368" t="s">
        <v>90</v>
      </c>
      <c r="AU368" t="s"/>
      <c r="AV368" t="s"/>
      <c r="AW368" t="s"/>
      <c r="AX368" t="s"/>
      <c r="AY368" t="n">
        <v>6542270</v>
      </c>
      <c r="AZ368" t="s">
        <v>612</v>
      </c>
      <c r="BA368" t="s"/>
      <c r="BB368" t="n">
        <v>17241</v>
      </c>
      <c r="BC368" t="n">
        <v>13.3875</v>
      </c>
      <c r="BD368" t="n">
        <v>52.5301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614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69.75</v>
      </c>
      <c r="L369" t="s">
        <v>76</v>
      </c>
      <c r="M369" t="s"/>
      <c r="N369" t="s">
        <v>158</v>
      </c>
      <c r="O369" t="s">
        <v>78</v>
      </c>
      <c r="P369" t="s">
        <v>614</v>
      </c>
      <c r="Q369" t="s"/>
      <c r="R369" t="s">
        <v>114</v>
      </c>
      <c r="S369" t="s">
        <v>615</v>
      </c>
      <c r="T369" t="s">
        <v>81</v>
      </c>
      <c r="U369" t="s">
        <v>82</v>
      </c>
      <c r="V369" t="s">
        <v>83</v>
      </c>
      <c r="W369" t="s">
        <v>108</v>
      </c>
      <c r="X369" t="s"/>
      <c r="Y369" t="s">
        <v>85</v>
      </c>
      <c r="Z369">
        <f>HYPERLINK("https://hotelmonitor-cachepage.eclerx.com/savepage/tk_15444271872059922_sr_2399.html","info")</f>
        <v/>
      </c>
      <c r="AA369" t="n">
        <v>-6163865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88</v>
      </c>
      <c r="AO369" t="s"/>
      <c r="AP369" t="n">
        <v>329</v>
      </c>
      <c r="AQ369" t="s">
        <v>89</v>
      </c>
      <c r="AR369" t="s"/>
      <c r="AS369" t="s"/>
      <c r="AT369" t="s">
        <v>90</v>
      </c>
      <c r="AU369" t="s"/>
      <c r="AV369" t="s"/>
      <c r="AW369" t="s"/>
      <c r="AX369" t="s"/>
      <c r="AY369" t="n">
        <v>6163865</v>
      </c>
      <c r="AZ369" t="s">
        <v>616</v>
      </c>
      <c r="BA369" t="s"/>
      <c r="BB369" t="n">
        <v>455840</v>
      </c>
      <c r="BC369" t="n">
        <v>13.401861</v>
      </c>
      <c r="BD369" t="n">
        <v>52.539692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614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77.5</v>
      </c>
      <c r="L370" t="s">
        <v>76</v>
      </c>
      <c r="M370" t="s"/>
      <c r="N370" t="s">
        <v>113</v>
      </c>
      <c r="O370" t="s">
        <v>78</v>
      </c>
      <c r="P370" t="s">
        <v>614</v>
      </c>
      <c r="Q370" t="s"/>
      <c r="R370" t="s">
        <v>114</v>
      </c>
      <c r="S370" t="s">
        <v>436</v>
      </c>
      <c r="T370" t="s">
        <v>81</v>
      </c>
      <c r="U370" t="s">
        <v>82</v>
      </c>
      <c r="V370" t="s">
        <v>83</v>
      </c>
      <c r="W370" t="s">
        <v>108</v>
      </c>
      <c r="X370" t="s"/>
      <c r="Y370" t="s">
        <v>85</v>
      </c>
      <c r="Z370">
        <f>HYPERLINK("https://hotelmonitor-cachepage.eclerx.com/savepage/tk_15444271872059922_sr_2399.html","info")</f>
        <v/>
      </c>
      <c r="AA370" t="n">
        <v>-6163865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88</v>
      </c>
      <c r="AO370" t="s"/>
      <c r="AP370" t="n">
        <v>329</v>
      </c>
      <c r="AQ370" t="s">
        <v>89</v>
      </c>
      <c r="AR370" t="s"/>
      <c r="AS370" t="s"/>
      <c r="AT370" t="s">
        <v>90</v>
      </c>
      <c r="AU370" t="s"/>
      <c r="AV370" t="s"/>
      <c r="AW370" t="s"/>
      <c r="AX370" t="s"/>
      <c r="AY370" t="n">
        <v>6163865</v>
      </c>
      <c r="AZ370" t="s">
        <v>616</v>
      </c>
      <c r="BA370" t="s"/>
      <c r="BB370" t="n">
        <v>455840</v>
      </c>
      <c r="BC370" t="n">
        <v>13.401861</v>
      </c>
      <c r="BD370" t="n">
        <v>52.539692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614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102.5</v>
      </c>
      <c r="L371" t="s">
        <v>76</v>
      </c>
      <c r="M371" t="s"/>
      <c r="N371" t="s">
        <v>129</v>
      </c>
      <c r="O371" t="s">
        <v>78</v>
      </c>
      <c r="P371" t="s">
        <v>614</v>
      </c>
      <c r="Q371" t="s"/>
      <c r="R371" t="s">
        <v>114</v>
      </c>
      <c r="S371" t="s">
        <v>617</v>
      </c>
      <c r="T371" t="s">
        <v>81</v>
      </c>
      <c r="U371" t="s">
        <v>82</v>
      </c>
      <c r="V371" t="s">
        <v>83</v>
      </c>
      <c r="W371" t="s">
        <v>108</v>
      </c>
      <c r="X371" t="s"/>
      <c r="Y371" t="s">
        <v>85</v>
      </c>
      <c r="Z371">
        <f>HYPERLINK("https://hotelmonitor-cachepage.eclerx.com/savepage/tk_15444271872059922_sr_2399.html","info")</f>
        <v/>
      </c>
      <c r="AA371" t="n">
        <v>-6163865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88</v>
      </c>
      <c r="AO371" t="s"/>
      <c r="AP371" t="n">
        <v>329</v>
      </c>
      <c r="AQ371" t="s">
        <v>89</v>
      </c>
      <c r="AR371" t="s"/>
      <c r="AS371" t="s"/>
      <c r="AT371" t="s">
        <v>90</v>
      </c>
      <c r="AU371" t="s"/>
      <c r="AV371" t="s"/>
      <c r="AW371" t="s"/>
      <c r="AX371" t="s"/>
      <c r="AY371" t="n">
        <v>6163865</v>
      </c>
      <c r="AZ371" t="s">
        <v>616</v>
      </c>
      <c r="BA371" t="s"/>
      <c r="BB371" t="n">
        <v>455840</v>
      </c>
      <c r="BC371" t="n">
        <v>13.401861</v>
      </c>
      <c r="BD371" t="n">
        <v>52.539692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618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89.09999999999999</v>
      </c>
      <c r="L372" t="s">
        <v>76</v>
      </c>
      <c r="M372" t="s"/>
      <c r="N372" t="s">
        <v>158</v>
      </c>
      <c r="O372" t="s">
        <v>78</v>
      </c>
      <c r="P372" t="s">
        <v>618</v>
      </c>
      <c r="Q372" t="s"/>
      <c r="R372" t="s">
        <v>79</v>
      </c>
      <c r="S372" t="s">
        <v>211</v>
      </c>
      <c r="T372" t="s">
        <v>81</v>
      </c>
      <c r="U372" t="s">
        <v>82</v>
      </c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HYPERLINK("https://hotelmonitor-cachepage.eclerx.com/savepage/tk_1544427428575098_sr_2399.html","info")</f>
        <v/>
      </c>
      <c r="AA372" t="n">
        <v>-1422608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88</v>
      </c>
      <c r="AO372" t="s"/>
      <c r="AP372" t="n">
        <v>402</v>
      </c>
      <c r="AQ372" t="s">
        <v>89</v>
      </c>
      <c r="AR372" t="s"/>
      <c r="AS372" t="s"/>
      <c r="AT372" t="s">
        <v>90</v>
      </c>
      <c r="AU372" t="s"/>
      <c r="AV372" t="s"/>
      <c r="AW372" t="s"/>
      <c r="AX372" t="s"/>
      <c r="AY372" t="n">
        <v>1422608</v>
      </c>
      <c r="AZ372" t="s">
        <v>619</v>
      </c>
      <c r="BA372" t="s"/>
      <c r="BB372" t="n">
        <v>164531</v>
      </c>
      <c r="BC372" t="n">
        <v>13.32508</v>
      </c>
      <c r="BD372" t="n">
        <v>52.50877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618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99</v>
      </c>
      <c r="L373" t="s">
        <v>76</v>
      </c>
      <c r="M373" t="s"/>
      <c r="N373" t="s">
        <v>121</v>
      </c>
      <c r="O373" t="s">
        <v>78</v>
      </c>
      <c r="P373" t="s">
        <v>618</v>
      </c>
      <c r="Q373" t="s"/>
      <c r="R373" t="s">
        <v>79</v>
      </c>
      <c r="S373" t="s">
        <v>103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HYPERLINK("https://hotelmonitor-cachepage.eclerx.com/savepage/tk_1544427428575098_sr_2399.html","info")</f>
        <v/>
      </c>
      <c r="AA373" t="n">
        <v>-1422608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88</v>
      </c>
      <c r="AO373" t="s"/>
      <c r="AP373" t="n">
        <v>402</v>
      </c>
      <c r="AQ373" t="s">
        <v>89</v>
      </c>
      <c r="AR373" t="s"/>
      <c r="AS373" t="s"/>
      <c r="AT373" t="s">
        <v>90</v>
      </c>
      <c r="AU373" t="s"/>
      <c r="AV373" t="s"/>
      <c r="AW373" t="s"/>
      <c r="AX373" t="s"/>
      <c r="AY373" t="n">
        <v>1422608</v>
      </c>
      <c r="AZ373" t="s">
        <v>619</v>
      </c>
      <c r="BA373" t="s"/>
      <c r="BB373" t="n">
        <v>164531</v>
      </c>
      <c r="BC373" t="n">
        <v>13.32508</v>
      </c>
      <c r="BD373" t="n">
        <v>52.50877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618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102.6</v>
      </c>
      <c r="L374" t="s">
        <v>76</v>
      </c>
      <c r="M374" t="s"/>
      <c r="N374" t="s">
        <v>620</v>
      </c>
      <c r="O374" t="s">
        <v>78</v>
      </c>
      <c r="P374" t="s">
        <v>618</v>
      </c>
      <c r="Q374" t="s"/>
      <c r="R374" t="s">
        <v>79</v>
      </c>
      <c r="S374" t="s">
        <v>621</v>
      </c>
      <c r="T374" t="s">
        <v>81</v>
      </c>
      <c r="U374" t="s">
        <v>82</v>
      </c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HYPERLINK("https://hotelmonitor-cachepage.eclerx.com/savepage/tk_1544427428575098_sr_2399.html","info")</f>
        <v/>
      </c>
      <c r="AA374" t="n">
        <v>-1422608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88</v>
      </c>
      <c r="AO374" t="s"/>
      <c r="AP374" t="n">
        <v>402</v>
      </c>
      <c r="AQ374" t="s">
        <v>89</v>
      </c>
      <c r="AR374" t="s"/>
      <c r="AS374" t="s"/>
      <c r="AT374" t="s">
        <v>90</v>
      </c>
      <c r="AU374" t="s"/>
      <c r="AV374" t="s"/>
      <c r="AW374" t="s"/>
      <c r="AX374" t="s"/>
      <c r="AY374" t="n">
        <v>1422608</v>
      </c>
      <c r="AZ374" t="s">
        <v>619</v>
      </c>
      <c r="BA374" t="s"/>
      <c r="BB374" t="n">
        <v>164531</v>
      </c>
      <c r="BC374" t="n">
        <v>13.32508</v>
      </c>
      <c r="BD374" t="n">
        <v>52.50877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618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114</v>
      </c>
      <c r="L375" t="s">
        <v>76</v>
      </c>
      <c r="M375" t="s"/>
      <c r="N375" t="s">
        <v>244</v>
      </c>
      <c r="O375" t="s">
        <v>78</v>
      </c>
      <c r="P375" t="s">
        <v>618</v>
      </c>
      <c r="Q375" t="s"/>
      <c r="R375" t="s">
        <v>79</v>
      </c>
      <c r="S375" t="s">
        <v>111</v>
      </c>
      <c r="T375" t="s">
        <v>81</v>
      </c>
      <c r="U375" t="s">
        <v>82</v>
      </c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HYPERLINK("https://hotelmonitor-cachepage.eclerx.com/savepage/tk_1544427428575098_sr_2399.html","info")</f>
        <v/>
      </c>
      <c r="AA375" t="n">
        <v>-1422608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88</v>
      </c>
      <c r="AO375" t="s"/>
      <c r="AP375" t="n">
        <v>402</v>
      </c>
      <c r="AQ375" t="s">
        <v>89</v>
      </c>
      <c r="AR375" t="s"/>
      <c r="AS375" t="s"/>
      <c r="AT375" t="s">
        <v>90</v>
      </c>
      <c r="AU375" t="s"/>
      <c r="AV375" t="s"/>
      <c r="AW375" t="s"/>
      <c r="AX375" t="s"/>
      <c r="AY375" t="n">
        <v>1422608</v>
      </c>
      <c r="AZ375" t="s">
        <v>619</v>
      </c>
      <c r="BA375" t="s"/>
      <c r="BB375" t="n">
        <v>164531</v>
      </c>
      <c r="BC375" t="n">
        <v>13.32508</v>
      </c>
      <c r="BD375" t="n">
        <v>52.50877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618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123</v>
      </c>
      <c r="L376" t="s">
        <v>76</v>
      </c>
      <c r="M376" t="s"/>
      <c r="N376" t="s">
        <v>620</v>
      </c>
      <c r="O376" t="s">
        <v>78</v>
      </c>
      <c r="P376" t="s">
        <v>618</v>
      </c>
      <c r="Q376" t="s"/>
      <c r="R376" t="s">
        <v>79</v>
      </c>
      <c r="S376" t="s">
        <v>350</v>
      </c>
      <c r="T376" t="s">
        <v>81</v>
      </c>
      <c r="U376" t="s">
        <v>82</v>
      </c>
      <c r="V376" t="s">
        <v>83</v>
      </c>
      <c r="W376" t="s">
        <v>108</v>
      </c>
      <c r="X376" t="s"/>
      <c r="Y376" t="s">
        <v>85</v>
      </c>
      <c r="Z376">
        <f>HYPERLINK("https://hotelmonitor-cachepage.eclerx.com/savepage/tk_1544427428575098_sr_2399.html","info")</f>
        <v/>
      </c>
      <c r="AA376" t="n">
        <v>-1422608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88</v>
      </c>
      <c r="AO376" t="s"/>
      <c r="AP376" t="n">
        <v>402</v>
      </c>
      <c r="AQ376" t="s">
        <v>89</v>
      </c>
      <c r="AR376" t="s"/>
      <c r="AS376" t="s"/>
      <c r="AT376" t="s">
        <v>90</v>
      </c>
      <c r="AU376" t="s"/>
      <c r="AV376" t="s"/>
      <c r="AW376" t="s"/>
      <c r="AX376" t="s"/>
      <c r="AY376" t="n">
        <v>1422608</v>
      </c>
      <c r="AZ376" t="s">
        <v>619</v>
      </c>
      <c r="BA376" t="s"/>
      <c r="BB376" t="n">
        <v>164531</v>
      </c>
      <c r="BC376" t="n">
        <v>13.32508</v>
      </c>
      <c r="BD376" t="n">
        <v>52.50877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618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129</v>
      </c>
      <c r="L377" t="s">
        <v>76</v>
      </c>
      <c r="M377" t="s"/>
      <c r="N377" t="s">
        <v>622</v>
      </c>
      <c r="O377" t="s">
        <v>78</v>
      </c>
      <c r="P377" t="s">
        <v>618</v>
      </c>
      <c r="Q377" t="s"/>
      <c r="R377" t="s">
        <v>79</v>
      </c>
      <c r="S377" t="s">
        <v>243</v>
      </c>
      <c r="T377" t="s">
        <v>81</v>
      </c>
      <c r="U377" t="s">
        <v>82</v>
      </c>
      <c r="V377" t="s">
        <v>83</v>
      </c>
      <c r="W377" t="s">
        <v>84</v>
      </c>
      <c r="X377" t="s"/>
      <c r="Y377" t="s">
        <v>85</v>
      </c>
      <c r="Z377">
        <f>HYPERLINK("https://hotelmonitor-cachepage.eclerx.com/savepage/tk_1544427428575098_sr_2399.html","info")</f>
        <v/>
      </c>
      <c r="AA377" t="n">
        <v>-1422608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88</v>
      </c>
      <c r="AO377" t="s"/>
      <c r="AP377" t="n">
        <v>402</v>
      </c>
      <c r="AQ377" t="s">
        <v>89</v>
      </c>
      <c r="AR377" t="s"/>
      <c r="AS377" t="s"/>
      <c r="AT377" t="s">
        <v>90</v>
      </c>
      <c r="AU377" t="s"/>
      <c r="AV377" t="s"/>
      <c r="AW377" t="s"/>
      <c r="AX377" t="s"/>
      <c r="AY377" t="n">
        <v>1422608</v>
      </c>
      <c r="AZ377" t="s">
        <v>619</v>
      </c>
      <c r="BA377" t="s"/>
      <c r="BB377" t="n">
        <v>164531</v>
      </c>
      <c r="BC377" t="n">
        <v>13.32508</v>
      </c>
      <c r="BD377" t="n">
        <v>52.50877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618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144</v>
      </c>
      <c r="L378" t="s">
        <v>76</v>
      </c>
      <c r="M378" t="s"/>
      <c r="N378" t="s">
        <v>623</v>
      </c>
      <c r="O378" t="s">
        <v>78</v>
      </c>
      <c r="P378" t="s">
        <v>618</v>
      </c>
      <c r="Q378" t="s"/>
      <c r="R378" t="s">
        <v>79</v>
      </c>
      <c r="S378" t="s">
        <v>585</v>
      </c>
      <c r="T378" t="s">
        <v>81</v>
      </c>
      <c r="U378" t="s">
        <v>82</v>
      </c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HYPERLINK("https://hotelmonitor-cachepage.eclerx.com/savepage/tk_1544427428575098_sr_2399.html","info")</f>
        <v/>
      </c>
      <c r="AA378" t="n">
        <v>-1422608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88</v>
      </c>
      <c r="AO378" t="s"/>
      <c r="AP378" t="n">
        <v>402</v>
      </c>
      <c r="AQ378" t="s">
        <v>89</v>
      </c>
      <c r="AR378" t="s"/>
      <c r="AS378" t="s"/>
      <c r="AT378" t="s">
        <v>90</v>
      </c>
      <c r="AU378" t="s"/>
      <c r="AV378" t="s"/>
      <c r="AW378" t="s"/>
      <c r="AX378" t="s"/>
      <c r="AY378" t="n">
        <v>1422608</v>
      </c>
      <c r="AZ378" t="s">
        <v>619</v>
      </c>
      <c r="BA378" t="s"/>
      <c r="BB378" t="n">
        <v>164531</v>
      </c>
      <c r="BC378" t="n">
        <v>13.32508</v>
      </c>
      <c r="BD378" t="n">
        <v>52.50877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618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153</v>
      </c>
      <c r="L379" t="s">
        <v>76</v>
      </c>
      <c r="M379" t="s"/>
      <c r="N379" t="s">
        <v>624</v>
      </c>
      <c r="O379" t="s">
        <v>78</v>
      </c>
      <c r="P379" t="s">
        <v>618</v>
      </c>
      <c r="Q379" t="s"/>
      <c r="R379" t="s">
        <v>79</v>
      </c>
      <c r="S379" t="s">
        <v>625</v>
      </c>
      <c r="T379" t="s">
        <v>81</v>
      </c>
      <c r="U379" t="s">
        <v>82</v>
      </c>
      <c r="V379" t="s">
        <v>83</v>
      </c>
      <c r="W379" t="s">
        <v>108</v>
      </c>
      <c r="X379" t="s"/>
      <c r="Y379" t="s">
        <v>85</v>
      </c>
      <c r="Z379">
        <f>HYPERLINK("https://hotelmonitor-cachepage.eclerx.com/savepage/tk_1544427428575098_sr_2399.html","info")</f>
        <v/>
      </c>
      <c r="AA379" t="n">
        <v>-1422608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88</v>
      </c>
      <c r="AO379" t="s"/>
      <c r="AP379" t="n">
        <v>402</v>
      </c>
      <c r="AQ379" t="s">
        <v>89</v>
      </c>
      <c r="AR379" t="s"/>
      <c r="AS379" t="s"/>
      <c r="AT379" t="s">
        <v>90</v>
      </c>
      <c r="AU379" t="s"/>
      <c r="AV379" t="s"/>
      <c r="AW379" t="s"/>
      <c r="AX379" t="s"/>
      <c r="AY379" t="n">
        <v>1422608</v>
      </c>
      <c r="AZ379" t="s">
        <v>619</v>
      </c>
      <c r="BA379" t="s"/>
      <c r="BB379" t="n">
        <v>164531</v>
      </c>
      <c r="BC379" t="n">
        <v>13.32508</v>
      </c>
      <c r="BD379" t="n">
        <v>52.50877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626</v>
      </c>
      <c r="F380" t="n">
        <v>5397296</v>
      </c>
      <c r="G380" t="s">
        <v>74</v>
      </c>
      <c r="H380" t="s">
        <v>75</v>
      </c>
      <c r="I380" t="s"/>
      <c r="J380" t="s">
        <v>74</v>
      </c>
      <c r="K380" t="n">
        <v>137.4</v>
      </c>
      <c r="L380" t="s">
        <v>76</v>
      </c>
      <c r="M380" t="s"/>
      <c r="N380" t="s">
        <v>158</v>
      </c>
      <c r="O380" t="s">
        <v>78</v>
      </c>
      <c r="P380" t="s">
        <v>627</v>
      </c>
      <c r="Q380" t="s"/>
      <c r="R380" t="s">
        <v>79</v>
      </c>
      <c r="S380" t="s">
        <v>628</v>
      </c>
      <c r="T380" t="s">
        <v>81</v>
      </c>
      <c r="U380" t="s">
        <v>82</v>
      </c>
      <c r="V380" t="s">
        <v>83</v>
      </c>
      <c r="W380" t="s">
        <v>108</v>
      </c>
      <c r="X380" t="s"/>
      <c r="Y380" t="s">
        <v>85</v>
      </c>
      <c r="Z380">
        <f>HYPERLINK("https://hotelmonitor-cachepage.eclerx.com/savepage/tk_15444270309397712_sr_2399.html","info")</f>
        <v/>
      </c>
      <c r="AA380" t="n">
        <v>278397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88</v>
      </c>
      <c r="AO380" t="s"/>
      <c r="AP380" t="n">
        <v>284</v>
      </c>
      <c r="AQ380" t="s">
        <v>89</v>
      </c>
      <c r="AR380" t="s"/>
      <c r="AS380" t="s"/>
      <c r="AT380" t="s">
        <v>90</v>
      </c>
      <c r="AU380" t="s"/>
      <c r="AV380" t="s"/>
      <c r="AW380" t="s"/>
      <c r="AX380" t="s"/>
      <c r="AY380" t="n">
        <v>4365250</v>
      </c>
      <c r="AZ380" t="s">
        <v>629</v>
      </c>
      <c r="BA380" t="s"/>
      <c r="BB380" t="n">
        <v>72752</v>
      </c>
      <c r="BC380" t="n">
        <v>13.417739</v>
      </c>
      <c r="BD380" t="n">
        <v>52.531252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626</v>
      </c>
      <c r="F381" t="n">
        <v>5397296</v>
      </c>
      <c r="G381" t="s">
        <v>74</v>
      </c>
      <c r="H381" t="s">
        <v>75</v>
      </c>
      <c r="I381" t="s"/>
      <c r="J381" t="s">
        <v>74</v>
      </c>
      <c r="K381" t="n">
        <v>152.5</v>
      </c>
      <c r="L381" t="s">
        <v>76</v>
      </c>
      <c r="M381" t="s"/>
      <c r="N381" t="s">
        <v>121</v>
      </c>
      <c r="O381" t="s">
        <v>78</v>
      </c>
      <c r="P381" t="s">
        <v>627</v>
      </c>
      <c r="Q381" t="s"/>
      <c r="R381" t="s">
        <v>79</v>
      </c>
      <c r="S381" t="s">
        <v>630</v>
      </c>
      <c r="T381" t="s">
        <v>81</v>
      </c>
      <c r="U381" t="s">
        <v>82</v>
      </c>
      <c r="V381" t="s">
        <v>83</v>
      </c>
      <c r="W381" t="s">
        <v>108</v>
      </c>
      <c r="X381" t="s"/>
      <c r="Y381" t="s">
        <v>85</v>
      </c>
      <c r="Z381">
        <f>HYPERLINK("https://hotelmonitor-cachepage.eclerx.com/savepage/tk_15444270309397712_sr_2399.html","info")</f>
        <v/>
      </c>
      <c r="AA381" t="n">
        <v>278397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88</v>
      </c>
      <c r="AO381" t="s"/>
      <c r="AP381" t="n">
        <v>284</v>
      </c>
      <c r="AQ381" t="s">
        <v>89</v>
      </c>
      <c r="AR381" t="s"/>
      <c r="AS381" t="s"/>
      <c r="AT381" t="s">
        <v>90</v>
      </c>
      <c r="AU381" t="s"/>
      <c r="AV381" t="s"/>
      <c r="AW381" t="s"/>
      <c r="AX381" t="s"/>
      <c r="AY381" t="n">
        <v>4365250</v>
      </c>
      <c r="AZ381" t="s">
        <v>629</v>
      </c>
      <c r="BA381" t="s"/>
      <c r="BB381" t="n">
        <v>72752</v>
      </c>
      <c r="BC381" t="n">
        <v>13.417739</v>
      </c>
      <c r="BD381" t="n">
        <v>52.531252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626</v>
      </c>
      <c r="F382" t="n">
        <v>5397296</v>
      </c>
      <c r="G382" t="s">
        <v>74</v>
      </c>
      <c r="H382" t="s">
        <v>75</v>
      </c>
      <c r="I382" t="s"/>
      <c r="J382" t="s">
        <v>74</v>
      </c>
      <c r="K382" t="n">
        <v>153.48</v>
      </c>
      <c r="L382" t="s">
        <v>76</v>
      </c>
      <c r="M382" t="s"/>
      <c r="N382" t="s">
        <v>631</v>
      </c>
      <c r="O382" t="s">
        <v>78</v>
      </c>
      <c r="P382" t="s">
        <v>627</v>
      </c>
      <c r="Q382" t="s"/>
      <c r="R382" t="s">
        <v>79</v>
      </c>
      <c r="S382" t="s">
        <v>632</v>
      </c>
      <c r="T382" t="s">
        <v>81</v>
      </c>
      <c r="U382" t="s">
        <v>82</v>
      </c>
      <c r="V382" t="s">
        <v>83</v>
      </c>
      <c r="W382" t="s">
        <v>108</v>
      </c>
      <c r="X382" t="s"/>
      <c r="Y382" t="s">
        <v>85</v>
      </c>
      <c r="Z382">
        <f>HYPERLINK("https://hotelmonitor-cachepage.eclerx.com/savepage/tk_15444270309397712_sr_2399.html","info")</f>
        <v/>
      </c>
      <c r="AA382" t="n">
        <v>278397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88</v>
      </c>
      <c r="AO382" t="s"/>
      <c r="AP382" t="n">
        <v>284</v>
      </c>
      <c r="AQ382" t="s">
        <v>89</v>
      </c>
      <c r="AR382" t="s"/>
      <c r="AS382" t="s"/>
      <c r="AT382" t="s">
        <v>90</v>
      </c>
      <c r="AU382" t="s"/>
      <c r="AV382" t="s"/>
      <c r="AW382" t="s"/>
      <c r="AX382" t="s"/>
      <c r="AY382" t="n">
        <v>4365250</v>
      </c>
      <c r="AZ382" t="s">
        <v>629</v>
      </c>
      <c r="BA382" t="s"/>
      <c r="BB382" t="n">
        <v>72752</v>
      </c>
      <c r="BC382" t="n">
        <v>13.417739</v>
      </c>
      <c r="BD382" t="n">
        <v>52.531252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626</v>
      </c>
      <c r="F383" t="n">
        <v>5397296</v>
      </c>
      <c r="G383" t="s">
        <v>74</v>
      </c>
      <c r="H383" t="s">
        <v>75</v>
      </c>
      <c r="I383" t="s"/>
      <c r="J383" t="s">
        <v>74</v>
      </c>
      <c r="K383" t="n">
        <v>170</v>
      </c>
      <c r="L383" t="s">
        <v>76</v>
      </c>
      <c r="M383" t="s"/>
      <c r="N383" t="s">
        <v>244</v>
      </c>
      <c r="O383" t="s">
        <v>78</v>
      </c>
      <c r="P383" t="s">
        <v>627</v>
      </c>
      <c r="Q383" t="s"/>
      <c r="R383" t="s">
        <v>79</v>
      </c>
      <c r="S383" t="s">
        <v>588</v>
      </c>
      <c r="T383" t="s">
        <v>81</v>
      </c>
      <c r="U383" t="s">
        <v>82</v>
      </c>
      <c r="V383" t="s">
        <v>83</v>
      </c>
      <c r="W383" t="s">
        <v>108</v>
      </c>
      <c r="X383" t="s"/>
      <c r="Y383" t="s">
        <v>85</v>
      </c>
      <c r="Z383">
        <f>HYPERLINK("https://hotelmonitor-cachepage.eclerx.com/savepage/tk_15444270309397712_sr_2399.html","info")</f>
        <v/>
      </c>
      <c r="AA383" t="n">
        <v>278397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88</v>
      </c>
      <c r="AO383" t="s"/>
      <c r="AP383" t="n">
        <v>284</v>
      </c>
      <c r="AQ383" t="s">
        <v>89</v>
      </c>
      <c r="AR383" t="s"/>
      <c r="AS383" t="s"/>
      <c r="AT383" t="s">
        <v>90</v>
      </c>
      <c r="AU383" t="s"/>
      <c r="AV383" t="s"/>
      <c r="AW383" t="s"/>
      <c r="AX383" t="s"/>
      <c r="AY383" t="n">
        <v>4365250</v>
      </c>
      <c r="AZ383" t="s">
        <v>629</v>
      </c>
      <c r="BA383" t="s"/>
      <c r="BB383" t="n">
        <v>72752</v>
      </c>
      <c r="BC383" t="n">
        <v>13.417739</v>
      </c>
      <c r="BD383" t="n">
        <v>52.531252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626</v>
      </c>
      <c r="F384" t="n">
        <v>5397296</v>
      </c>
      <c r="G384" t="s">
        <v>74</v>
      </c>
      <c r="H384" t="s">
        <v>75</v>
      </c>
      <c r="I384" t="s"/>
      <c r="J384" t="s">
        <v>74</v>
      </c>
      <c r="K384" t="n">
        <v>202.74</v>
      </c>
      <c r="L384" t="s">
        <v>76</v>
      </c>
      <c r="M384" t="s"/>
      <c r="N384" t="s">
        <v>371</v>
      </c>
      <c r="O384" t="s">
        <v>78</v>
      </c>
      <c r="P384" t="s">
        <v>627</v>
      </c>
      <c r="Q384" t="s"/>
      <c r="R384" t="s">
        <v>79</v>
      </c>
      <c r="S384" t="s">
        <v>633</v>
      </c>
      <c r="T384" t="s">
        <v>81</v>
      </c>
      <c r="U384" t="s">
        <v>82</v>
      </c>
      <c r="V384" t="s">
        <v>83</v>
      </c>
      <c r="W384" t="s">
        <v>108</v>
      </c>
      <c r="X384" t="s"/>
      <c r="Y384" t="s">
        <v>85</v>
      </c>
      <c r="Z384">
        <f>HYPERLINK("https://hotelmonitor-cachepage.eclerx.com/savepage/tk_15444270309397712_sr_2399.html","info")</f>
        <v/>
      </c>
      <c r="AA384" t="n">
        <v>278397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88</v>
      </c>
      <c r="AO384" t="s"/>
      <c r="AP384" t="n">
        <v>284</v>
      </c>
      <c r="AQ384" t="s">
        <v>89</v>
      </c>
      <c r="AR384" t="s"/>
      <c r="AS384" t="s"/>
      <c r="AT384" t="s">
        <v>90</v>
      </c>
      <c r="AU384" t="s"/>
      <c r="AV384" t="s"/>
      <c r="AW384" t="s"/>
      <c r="AX384" t="s"/>
      <c r="AY384" t="n">
        <v>4365250</v>
      </c>
      <c r="AZ384" t="s">
        <v>629</v>
      </c>
      <c r="BA384" t="s"/>
      <c r="BB384" t="n">
        <v>72752</v>
      </c>
      <c r="BC384" t="n">
        <v>13.417739</v>
      </c>
      <c r="BD384" t="n">
        <v>52.531252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626</v>
      </c>
      <c r="F385" t="n">
        <v>5397296</v>
      </c>
      <c r="G385" t="s">
        <v>74</v>
      </c>
      <c r="H385" t="s">
        <v>75</v>
      </c>
      <c r="I385" t="s"/>
      <c r="J385" t="s">
        <v>74</v>
      </c>
      <c r="K385" t="n">
        <v>225</v>
      </c>
      <c r="L385" t="s">
        <v>76</v>
      </c>
      <c r="M385" t="s"/>
      <c r="N385" t="s">
        <v>371</v>
      </c>
      <c r="O385" t="s">
        <v>78</v>
      </c>
      <c r="P385" t="s">
        <v>627</v>
      </c>
      <c r="Q385" t="s"/>
      <c r="R385" t="s">
        <v>79</v>
      </c>
      <c r="S385" t="s">
        <v>634</v>
      </c>
      <c r="T385" t="s">
        <v>81</v>
      </c>
      <c r="U385" t="s">
        <v>82</v>
      </c>
      <c r="V385" t="s">
        <v>83</v>
      </c>
      <c r="W385" t="s">
        <v>108</v>
      </c>
      <c r="X385" t="s"/>
      <c r="Y385" t="s">
        <v>85</v>
      </c>
      <c r="Z385">
        <f>HYPERLINK("https://hotelmonitor-cachepage.eclerx.com/savepage/tk_15444270309397712_sr_2399.html","info")</f>
        <v/>
      </c>
      <c r="AA385" t="n">
        <v>278397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88</v>
      </c>
      <c r="AO385" t="s"/>
      <c r="AP385" t="n">
        <v>284</v>
      </c>
      <c r="AQ385" t="s">
        <v>89</v>
      </c>
      <c r="AR385" t="s"/>
      <c r="AS385" t="s"/>
      <c r="AT385" t="s">
        <v>90</v>
      </c>
      <c r="AU385" t="s"/>
      <c r="AV385" t="s"/>
      <c r="AW385" t="s"/>
      <c r="AX385" t="s"/>
      <c r="AY385" t="n">
        <v>4365250</v>
      </c>
      <c r="AZ385" t="s">
        <v>629</v>
      </c>
      <c r="BA385" t="s"/>
      <c r="BB385" t="n">
        <v>72752</v>
      </c>
      <c r="BC385" t="n">
        <v>13.417739</v>
      </c>
      <c r="BD385" t="n">
        <v>52.531252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635</v>
      </c>
      <c r="F386" t="n">
        <v>-1</v>
      </c>
      <c r="G386" t="s">
        <v>74</v>
      </c>
      <c r="H386" t="s">
        <v>75</v>
      </c>
      <c r="I386" t="s"/>
      <c r="J386" t="s">
        <v>74</v>
      </c>
      <c r="K386" t="n">
        <v>112.5</v>
      </c>
      <c r="L386" t="s">
        <v>76</v>
      </c>
      <c r="M386" t="s"/>
      <c r="N386" t="s">
        <v>636</v>
      </c>
      <c r="O386" t="s">
        <v>78</v>
      </c>
      <c r="P386" t="s">
        <v>635</v>
      </c>
      <c r="Q386" t="s"/>
      <c r="R386" t="s">
        <v>321</v>
      </c>
      <c r="S386" t="s">
        <v>109</v>
      </c>
      <c r="T386" t="s">
        <v>81</v>
      </c>
      <c r="U386" t="s">
        <v>82</v>
      </c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HYPERLINK("https://hotelmonitor-cachepage.eclerx.com/savepage/tk_15444274122442105_sr_2399.html","info")</f>
        <v/>
      </c>
      <c r="AA386" t="n">
        <v>-6796530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88</v>
      </c>
      <c r="AO386" t="s"/>
      <c r="AP386" t="n">
        <v>397</v>
      </c>
      <c r="AQ386" t="s">
        <v>89</v>
      </c>
      <c r="AR386" t="s"/>
      <c r="AS386" t="s"/>
      <c r="AT386" t="s">
        <v>90</v>
      </c>
      <c r="AU386" t="s"/>
      <c r="AV386" t="s"/>
      <c r="AW386" t="s"/>
      <c r="AX386" t="s"/>
      <c r="AY386" t="n">
        <v>6796530</v>
      </c>
      <c r="AZ386" t="s">
        <v>637</v>
      </c>
      <c r="BA386" t="s"/>
      <c r="BB386" t="n">
        <v>407</v>
      </c>
      <c r="BC386" t="n">
        <v>13.32885</v>
      </c>
      <c r="BD386" t="n">
        <v>52.50129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635</v>
      </c>
      <c r="F387" t="n">
        <v>-1</v>
      </c>
      <c r="G387" t="s">
        <v>74</v>
      </c>
      <c r="H387" t="s">
        <v>75</v>
      </c>
      <c r="I387" t="s"/>
      <c r="J387" t="s">
        <v>74</v>
      </c>
      <c r="K387" t="n">
        <v>125</v>
      </c>
      <c r="L387" t="s">
        <v>76</v>
      </c>
      <c r="M387" t="s"/>
      <c r="N387" t="s">
        <v>244</v>
      </c>
      <c r="O387" t="s">
        <v>78</v>
      </c>
      <c r="P387" t="s">
        <v>635</v>
      </c>
      <c r="Q387" t="s"/>
      <c r="R387" t="s">
        <v>321</v>
      </c>
      <c r="S387" t="s">
        <v>638</v>
      </c>
      <c r="T387" t="s">
        <v>81</v>
      </c>
      <c r="U387" t="s">
        <v>82</v>
      </c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HYPERLINK("https://hotelmonitor-cachepage.eclerx.com/savepage/tk_15444274122442105_sr_2399.html","info")</f>
        <v/>
      </c>
      <c r="AA387" t="n">
        <v>-6796530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88</v>
      </c>
      <c r="AO387" t="s"/>
      <c r="AP387" t="n">
        <v>397</v>
      </c>
      <c r="AQ387" t="s">
        <v>89</v>
      </c>
      <c r="AR387" t="s"/>
      <c r="AS387" t="s"/>
      <c r="AT387" t="s">
        <v>90</v>
      </c>
      <c r="AU387" t="s"/>
      <c r="AV387" t="s"/>
      <c r="AW387" t="s"/>
      <c r="AX387" t="s"/>
      <c r="AY387" t="n">
        <v>6796530</v>
      </c>
      <c r="AZ387" t="s">
        <v>637</v>
      </c>
      <c r="BA387" t="s"/>
      <c r="BB387" t="n">
        <v>407</v>
      </c>
      <c r="BC387" t="n">
        <v>13.32885</v>
      </c>
      <c r="BD387" t="n">
        <v>52.50129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639</v>
      </c>
      <c r="F388" t="n">
        <v>-1</v>
      </c>
      <c r="G388" t="s">
        <v>74</v>
      </c>
      <c r="H388" t="s">
        <v>75</v>
      </c>
      <c r="I388" t="s"/>
      <c r="J388" t="s">
        <v>74</v>
      </c>
      <c r="K388" t="n">
        <v>59.81</v>
      </c>
      <c r="L388" t="s">
        <v>76</v>
      </c>
      <c r="M388" t="s"/>
      <c r="N388" t="s">
        <v>121</v>
      </c>
      <c r="O388" t="s">
        <v>78</v>
      </c>
      <c r="P388" t="s">
        <v>639</v>
      </c>
      <c r="Q388" t="s"/>
      <c r="R388" t="s">
        <v>119</v>
      </c>
      <c r="S388" t="s">
        <v>640</v>
      </c>
      <c r="T388" t="s">
        <v>81</v>
      </c>
      <c r="U388" t="s">
        <v>82</v>
      </c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HYPERLINK("https://hotelmonitor-cachepage.eclerx.com/savepage/tk_1544427368326205_sr_2399.html","info")</f>
        <v/>
      </c>
      <c r="AA388" t="n">
        <v>-6796557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88</v>
      </c>
      <c r="AO388" t="s"/>
      <c r="AP388" t="n">
        <v>384</v>
      </c>
      <c r="AQ388" t="s">
        <v>89</v>
      </c>
      <c r="AR388" t="s"/>
      <c r="AS388" t="s"/>
      <c r="AT388" t="s">
        <v>90</v>
      </c>
      <c r="AU388" t="s"/>
      <c r="AV388" t="s"/>
      <c r="AW388" t="s"/>
      <c r="AX388" t="s"/>
      <c r="AY388" t="n">
        <v>6796557</v>
      </c>
      <c r="AZ388" t="s">
        <v>641</v>
      </c>
      <c r="BA388" t="s"/>
      <c r="BB388" t="n">
        <v>418835</v>
      </c>
      <c r="BC388" t="n">
        <v>13.361585</v>
      </c>
      <c r="BD388" t="n">
        <v>52.493625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639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68.08</v>
      </c>
      <c r="L389" t="s">
        <v>76</v>
      </c>
      <c r="M389" t="s"/>
      <c r="N389" t="s">
        <v>244</v>
      </c>
      <c r="O389" t="s">
        <v>78</v>
      </c>
      <c r="P389" t="s">
        <v>639</v>
      </c>
      <c r="Q389" t="s"/>
      <c r="R389" t="s">
        <v>119</v>
      </c>
      <c r="S389" t="s">
        <v>642</v>
      </c>
      <c r="T389" t="s">
        <v>81</v>
      </c>
      <c r="U389" t="s">
        <v>82</v>
      </c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HYPERLINK("https://hotelmonitor-cachepage.eclerx.com/savepage/tk_1544427368326205_sr_2399.html","info")</f>
        <v/>
      </c>
      <c r="AA389" t="n">
        <v>-6796557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88</v>
      </c>
      <c r="AO389" t="s"/>
      <c r="AP389" t="n">
        <v>384</v>
      </c>
      <c r="AQ389" t="s">
        <v>89</v>
      </c>
      <c r="AR389" t="s"/>
      <c r="AS389" t="s"/>
      <c r="AT389" t="s">
        <v>90</v>
      </c>
      <c r="AU389" t="s"/>
      <c r="AV389" t="s"/>
      <c r="AW389" t="s"/>
      <c r="AX389" t="s"/>
      <c r="AY389" t="n">
        <v>6796557</v>
      </c>
      <c r="AZ389" t="s">
        <v>641</v>
      </c>
      <c r="BA389" t="s"/>
      <c r="BB389" t="n">
        <v>418835</v>
      </c>
      <c r="BC389" t="n">
        <v>13.361585</v>
      </c>
      <c r="BD389" t="n">
        <v>52.493625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639</v>
      </c>
      <c r="F390" t="n">
        <v>-1</v>
      </c>
      <c r="G390" t="s">
        <v>74</v>
      </c>
      <c r="H390" t="s">
        <v>75</v>
      </c>
      <c r="I390" t="s"/>
      <c r="J390" t="s">
        <v>74</v>
      </c>
      <c r="K390" t="n">
        <v>87.38</v>
      </c>
      <c r="L390" t="s">
        <v>76</v>
      </c>
      <c r="M390" t="s"/>
      <c r="N390" t="s">
        <v>643</v>
      </c>
      <c r="O390" t="s">
        <v>78</v>
      </c>
      <c r="P390" t="s">
        <v>639</v>
      </c>
      <c r="Q390" t="s"/>
      <c r="R390" t="s">
        <v>119</v>
      </c>
      <c r="S390" t="s">
        <v>644</v>
      </c>
      <c r="T390" t="s">
        <v>81</v>
      </c>
      <c r="U390" t="s">
        <v>82</v>
      </c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HYPERLINK("https://hotelmonitor-cachepage.eclerx.com/savepage/tk_1544427368326205_sr_2399.html","info")</f>
        <v/>
      </c>
      <c r="AA390" t="n">
        <v>-6796557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88</v>
      </c>
      <c r="AO390" t="s"/>
      <c r="AP390" t="n">
        <v>384</v>
      </c>
      <c r="AQ390" t="s">
        <v>89</v>
      </c>
      <c r="AR390" t="s"/>
      <c r="AS390" t="s"/>
      <c r="AT390" t="s">
        <v>90</v>
      </c>
      <c r="AU390" t="s"/>
      <c r="AV390" t="s"/>
      <c r="AW390" t="s"/>
      <c r="AX390" t="s"/>
      <c r="AY390" t="n">
        <v>6796557</v>
      </c>
      <c r="AZ390" t="s">
        <v>641</v>
      </c>
      <c r="BA390" t="s"/>
      <c r="BB390" t="n">
        <v>418835</v>
      </c>
      <c r="BC390" t="n">
        <v>13.361585</v>
      </c>
      <c r="BD390" t="n">
        <v>52.493625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639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101.43</v>
      </c>
      <c r="L391" t="s">
        <v>76</v>
      </c>
      <c r="M391" t="s"/>
      <c r="N391" t="s">
        <v>645</v>
      </c>
      <c r="O391" t="s">
        <v>78</v>
      </c>
      <c r="P391" t="s">
        <v>639</v>
      </c>
      <c r="Q391" t="s"/>
      <c r="R391" t="s">
        <v>119</v>
      </c>
      <c r="S391" t="s">
        <v>646</v>
      </c>
      <c r="T391" t="s">
        <v>81</v>
      </c>
      <c r="U391" t="s">
        <v>82</v>
      </c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HYPERLINK("https://hotelmonitor-cachepage.eclerx.com/savepage/tk_1544427368326205_sr_2399.html","info")</f>
        <v/>
      </c>
      <c r="AA391" t="n">
        <v>-6796557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88</v>
      </c>
      <c r="AO391" t="s"/>
      <c r="AP391" t="n">
        <v>384</v>
      </c>
      <c r="AQ391" t="s">
        <v>89</v>
      </c>
      <c r="AR391" t="s"/>
      <c r="AS391" t="s"/>
      <c r="AT391" t="s">
        <v>90</v>
      </c>
      <c r="AU391" t="s"/>
      <c r="AV391" t="s"/>
      <c r="AW391" t="s"/>
      <c r="AX391" t="s"/>
      <c r="AY391" t="n">
        <v>6796557</v>
      </c>
      <c r="AZ391" t="s">
        <v>641</v>
      </c>
      <c r="BA391" t="s"/>
      <c r="BB391" t="n">
        <v>418835</v>
      </c>
      <c r="BC391" t="n">
        <v>13.361585</v>
      </c>
      <c r="BD391" t="n">
        <v>52.493625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639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157.03</v>
      </c>
      <c r="L392" t="s">
        <v>76</v>
      </c>
      <c r="M392" t="s"/>
      <c r="N392" t="s">
        <v>645</v>
      </c>
      <c r="O392" t="s">
        <v>78</v>
      </c>
      <c r="P392" t="s">
        <v>639</v>
      </c>
      <c r="Q392" t="s"/>
      <c r="R392" t="s">
        <v>119</v>
      </c>
      <c r="S392" t="s">
        <v>647</v>
      </c>
      <c r="T392" t="s">
        <v>81</v>
      </c>
      <c r="U392" t="s">
        <v>82</v>
      </c>
      <c r="V392" t="s">
        <v>83</v>
      </c>
      <c r="W392" t="s">
        <v>108</v>
      </c>
      <c r="X392" t="s"/>
      <c r="Y392" t="s">
        <v>85</v>
      </c>
      <c r="Z392">
        <f>HYPERLINK("https://hotelmonitor-cachepage.eclerx.com/savepage/tk_1544427368326205_sr_2399.html","info")</f>
        <v/>
      </c>
      <c r="AA392" t="n">
        <v>-6796557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88</v>
      </c>
      <c r="AO392" t="s"/>
      <c r="AP392" t="n">
        <v>384</v>
      </c>
      <c r="AQ392" t="s">
        <v>89</v>
      </c>
      <c r="AR392" t="s"/>
      <c r="AS392" t="s"/>
      <c r="AT392" t="s">
        <v>90</v>
      </c>
      <c r="AU392" t="s"/>
      <c r="AV392" t="s"/>
      <c r="AW392" t="s"/>
      <c r="AX392" t="s"/>
      <c r="AY392" t="n">
        <v>6796557</v>
      </c>
      <c r="AZ392" t="s">
        <v>641</v>
      </c>
      <c r="BA392" t="s"/>
      <c r="BB392" t="n">
        <v>418835</v>
      </c>
      <c r="BC392" t="n">
        <v>13.361585</v>
      </c>
      <c r="BD392" t="n">
        <v>52.493625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648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63.75</v>
      </c>
      <c r="L393" t="s">
        <v>76</v>
      </c>
      <c r="M393" t="s"/>
      <c r="N393" t="s">
        <v>158</v>
      </c>
      <c r="O393" t="s">
        <v>78</v>
      </c>
      <c r="P393" t="s">
        <v>648</v>
      </c>
      <c r="Q393" t="s"/>
      <c r="R393" t="s">
        <v>79</v>
      </c>
      <c r="S393" t="s">
        <v>649</v>
      </c>
      <c r="T393" t="s">
        <v>81</v>
      </c>
      <c r="U393" t="s">
        <v>82</v>
      </c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HYPERLINK("https://hotelmonitor-cachepage.eclerx.com/savepage/tk_1544426818863764_sr_2399.html","info")</f>
        <v/>
      </c>
      <c r="AA393" t="n">
        <v>-4481130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88</v>
      </c>
      <c r="AO393" t="s"/>
      <c r="AP393" t="n">
        <v>220</v>
      </c>
      <c r="AQ393" t="s">
        <v>89</v>
      </c>
      <c r="AR393" t="s"/>
      <c r="AS393" t="s"/>
      <c r="AT393" t="s">
        <v>90</v>
      </c>
      <c r="AU393" t="s"/>
      <c r="AV393" t="s"/>
      <c r="AW393" t="s"/>
      <c r="AX393" t="s"/>
      <c r="AY393" t="n">
        <v>4481130</v>
      </c>
      <c r="AZ393" t="s">
        <v>650</v>
      </c>
      <c r="BA393" t="s"/>
      <c r="BB393" t="n">
        <v>222492</v>
      </c>
      <c r="BC393" t="n">
        <v>13.390333</v>
      </c>
      <c r="BD393" t="n">
        <v>52.503115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648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72.25</v>
      </c>
      <c r="L394" t="s">
        <v>76</v>
      </c>
      <c r="M394" t="s"/>
      <c r="N394" t="s">
        <v>651</v>
      </c>
      <c r="O394" t="s">
        <v>78</v>
      </c>
      <c r="P394" t="s">
        <v>648</v>
      </c>
      <c r="Q394" t="s"/>
      <c r="R394" t="s">
        <v>79</v>
      </c>
      <c r="S394" t="s">
        <v>652</v>
      </c>
      <c r="T394" t="s">
        <v>81</v>
      </c>
      <c r="U394" t="s">
        <v>82</v>
      </c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HYPERLINK("https://hotelmonitor-cachepage.eclerx.com/savepage/tk_1544426818863764_sr_2399.html","info")</f>
        <v/>
      </c>
      <c r="AA394" t="n">
        <v>-4481130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88</v>
      </c>
      <c r="AO394" t="s"/>
      <c r="AP394" t="n">
        <v>220</v>
      </c>
      <c r="AQ394" t="s">
        <v>89</v>
      </c>
      <c r="AR394" t="s"/>
      <c r="AS394" t="s"/>
      <c r="AT394" t="s">
        <v>90</v>
      </c>
      <c r="AU394" t="s"/>
      <c r="AV394" t="s"/>
      <c r="AW394" t="s"/>
      <c r="AX394" t="s"/>
      <c r="AY394" t="n">
        <v>4481130</v>
      </c>
      <c r="AZ394" t="s">
        <v>650</v>
      </c>
      <c r="BA394" t="s"/>
      <c r="BB394" t="n">
        <v>222492</v>
      </c>
      <c r="BC394" t="n">
        <v>13.390333</v>
      </c>
      <c r="BD394" t="n">
        <v>52.503115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648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85</v>
      </c>
      <c r="L395" t="s">
        <v>76</v>
      </c>
      <c r="M395" t="s"/>
      <c r="N395" t="s">
        <v>129</v>
      </c>
      <c r="O395" t="s">
        <v>78</v>
      </c>
      <c r="P395" t="s">
        <v>648</v>
      </c>
      <c r="Q395" t="s"/>
      <c r="R395" t="s">
        <v>79</v>
      </c>
      <c r="S395" t="s">
        <v>412</v>
      </c>
      <c r="T395" t="s">
        <v>81</v>
      </c>
      <c r="U395" t="s">
        <v>82</v>
      </c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HYPERLINK("https://hotelmonitor-cachepage.eclerx.com/savepage/tk_1544426818863764_sr_2399.html","info")</f>
        <v/>
      </c>
      <c r="AA395" t="n">
        <v>-4481130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88</v>
      </c>
      <c r="AO395" t="s"/>
      <c r="AP395" t="n">
        <v>220</v>
      </c>
      <c r="AQ395" t="s">
        <v>89</v>
      </c>
      <c r="AR395" t="s"/>
      <c r="AS395" t="s"/>
      <c r="AT395" t="s">
        <v>90</v>
      </c>
      <c r="AU395" t="s"/>
      <c r="AV395" t="s"/>
      <c r="AW395" t="s"/>
      <c r="AX395" t="s"/>
      <c r="AY395" t="n">
        <v>4481130</v>
      </c>
      <c r="AZ395" t="s">
        <v>650</v>
      </c>
      <c r="BA395" t="s"/>
      <c r="BB395" t="n">
        <v>222492</v>
      </c>
      <c r="BC395" t="n">
        <v>13.390333</v>
      </c>
      <c r="BD395" t="n">
        <v>52.503115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653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54</v>
      </c>
      <c r="L396" t="s">
        <v>76</v>
      </c>
      <c r="M396" t="s"/>
      <c r="N396" t="s">
        <v>158</v>
      </c>
      <c r="O396" t="s">
        <v>78</v>
      </c>
      <c r="P396" t="s">
        <v>653</v>
      </c>
      <c r="Q396" t="s"/>
      <c r="R396" t="s">
        <v>114</v>
      </c>
      <c r="S396" t="s">
        <v>170</v>
      </c>
      <c r="T396" t="s">
        <v>81</v>
      </c>
      <c r="U396" t="s">
        <v>82</v>
      </c>
      <c r="V396" t="s">
        <v>83</v>
      </c>
      <c r="W396" t="s">
        <v>108</v>
      </c>
      <c r="X396" t="s"/>
      <c r="Y396" t="s">
        <v>85</v>
      </c>
      <c r="Z396">
        <f>HYPERLINK("https://hotelmonitor-cachepage.eclerx.com/savepage/tk_15444270923199942_sr_2399.html","info")</f>
        <v/>
      </c>
      <c r="AA396" t="n">
        <v>-6796493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88</v>
      </c>
      <c r="AO396" t="s"/>
      <c r="AP396" t="n">
        <v>302</v>
      </c>
      <c r="AQ396" t="s">
        <v>89</v>
      </c>
      <c r="AR396" t="s"/>
      <c r="AS396" t="s"/>
      <c r="AT396" t="s">
        <v>90</v>
      </c>
      <c r="AU396" t="s"/>
      <c r="AV396" t="s"/>
      <c r="AW396" t="s"/>
      <c r="AX396" t="s"/>
      <c r="AY396" t="n">
        <v>6796493</v>
      </c>
      <c r="AZ396" t="s">
        <v>654</v>
      </c>
      <c r="BA396" t="s"/>
      <c r="BB396" t="n">
        <v>171415</v>
      </c>
      <c r="BC396" t="n">
        <v>13.30446</v>
      </c>
      <c r="BD396" t="n">
        <v>52.50573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653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59</v>
      </c>
      <c r="L397" t="s">
        <v>76</v>
      </c>
      <c r="M397" t="s"/>
      <c r="N397" t="s">
        <v>655</v>
      </c>
      <c r="O397" t="s">
        <v>78</v>
      </c>
      <c r="P397" t="s">
        <v>653</v>
      </c>
      <c r="Q397" t="s"/>
      <c r="R397" t="s">
        <v>114</v>
      </c>
      <c r="S397" t="s">
        <v>184</v>
      </c>
      <c r="T397" t="s">
        <v>81</v>
      </c>
      <c r="U397" t="s">
        <v>82</v>
      </c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HYPERLINK("https://hotelmonitor-cachepage.eclerx.com/savepage/tk_15444270923199942_sr_2399.html","info")</f>
        <v/>
      </c>
      <c r="AA397" t="n">
        <v>-6796493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88</v>
      </c>
      <c r="AO397" t="s"/>
      <c r="AP397" t="n">
        <v>302</v>
      </c>
      <c r="AQ397" t="s">
        <v>89</v>
      </c>
      <c r="AR397" t="s"/>
      <c r="AS397" t="s"/>
      <c r="AT397" t="s">
        <v>90</v>
      </c>
      <c r="AU397" t="s"/>
      <c r="AV397" t="s"/>
      <c r="AW397" t="s"/>
      <c r="AX397" t="s"/>
      <c r="AY397" t="n">
        <v>6796493</v>
      </c>
      <c r="AZ397" t="s">
        <v>654</v>
      </c>
      <c r="BA397" t="s"/>
      <c r="BB397" t="n">
        <v>171415</v>
      </c>
      <c r="BC397" t="n">
        <v>13.30446</v>
      </c>
      <c r="BD397" t="n">
        <v>52.50573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653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60</v>
      </c>
      <c r="L398" t="s">
        <v>76</v>
      </c>
      <c r="M398" t="s"/>
      <c r="N398" t="s">
        <v>121</v>
      </c>
      <c r="O398" t="s">
        <v>78</v>
      </c>
      <c r="P398" t="s">
        <v>653</v>
      </c>
      <c r="Q398" t="s"/>
      <c r="R398" t="s">
        <v>114</v>
      </c>
      <c r="S398" t="s">
        <v>656</v>
      </c>
      <c r="T398" t="s">
        <v>81</v>
      </c>
      <c r="U398" t="s">
        <v>82</v>
      </c>
      <c r="V398" t="s">
        <v>83</v>
      </c>
      <c r="W398" t="s">
        <v>108</v>
      </c>
      <c r="X398" t="s"/>
      <c r="Y398" t="s">
        <v>85</v>
      </c>
      <c r="Z398">
        <f>HYPERLINK("https://hotelmonitor-cachepage.eclerx.com/savepage/tk_15444270923199942_sr_2399.html","info")</f>
        <v/>
      </c>
      <c r="AA398" t="n">
        <v>-6796493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88</v>
      </c>
      <c r="AO398" t="s"/>
      <c r="AP398" t="n">
        <v>302</v>
      </c>
      <c r="AQ398" t="s">
        <v>89</v>
      </c>
      <c r="AR398" t="s"/>
      <c r="AS398" t="s"/>
      <c r="AT398" t="s">
        <v>90</v>
      </c>
      <c r="AU398" t="s"/>
      <c r="AV398" t="s"/>
      <c r="AW398" t="s"/>
      <c r="AX398" t="s"/>
      <c r="AY398" t="n">
        <v>6796493</v>
      </c>
      <c r="AZ398" t="s">
        <v>654</v>
      </c>
      <c r="BA398" t="s"/>
      <c r="BB398" t="n">
        <v>171415</v>
      </c>
      <c r="BC398" t="n">
        <v>13.30446</v>
      </c>
      <c r="BD398" t="n">
        <v>52.50573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653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59</v>
      </c>
      <c r="L399" t="s">
        <v>76</v>
      </c>
      <c r="M399" t="s"/>
      <c r="N399" t="s">
        <v>298</v>
      </c>
      <c r="O399" t="s">
        <v>78</v>
      </c>
      <c r="P399" t="s">
        <v>653</v>
      </c>
      <c r="Q399" t="s"/>
      <c r="R399" t="s">
        <v>114</v>
      </c>
      <c r="S399" t="s">
        <v>184</v>
      </c>
      <c r="T399" t="s">
        <v>81</v>
      </c>
      <c r="U399" t="s">
        <v>82</v>
      </c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HYPERLINK("https://hotelmonitor-cachepage.eclerx.com/savepage/tk_15444270923199942_sr_2399.html","info")</f>
        <v/>
      </c>
      <c r="AA399" t="n">
        <v>-6796493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88</v>
      </c>
      <c r="AO399" t="s"/>
      <c r="AP399" t="n">
        <v>302</v>
      </c>
      <c r="AQ399" t="s">
        <v>89</v>
      </c>
      <c r="AR399" t="s"/>
      <c r="AS399" t="s"/>
      <c r="AT399" t="s">
        <v>90</v>
      </c>
      <c r="AU399" t="s"/>
      <c r="AV399" t="s"/>
      <c r="AW399" t="s"/>
      <c r="AX399" t="s"/>
      <c r="AY399" t="n">
        <v>6796493</v>
      </c>
      <c r="AZ399" t="s">
        <v>654</v>
      </c>
      <c r="BA399" t="s"/>
      <c r="BB399" t="n">
        <v>171415</v>
      </c>
      <c r="BC399" t="n">
        <v>13.30446</v>
      </c>
      <c r="BD399" t="n">
        <v>52.50573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657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116</v>
      </c>
      <c r="L400" t="s">
        <v>76</v>
      </c>
      <c r="M400" t="s"/>
      <c r="N400" t="s">
        <v>658</v>
      </c>
      <c r="O400" t="s">
        <v>78</v>
      </c>
      <c r="P400" t="s">
        <v>657</v>
      </c>
      <c r="Q400" t="s"/>
      <c r="R400" t="s">
        <v>277</v>
      </c>
      <c r="S400" t="s">
        <v>176</v>
      </c>
      <c r="T400" t="s">
        <v>81</v>
      </c>
      <c r="U400" t="s">
        <v>82</v>
      </c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HYPERLINK("https://hotelmonitor-cachepage.eclerx.com/savepage/tk_15444272868264232_sr_2399.html","info")</f>
        <v/>
      </c>
      <c r="AA400" t="n">
        <v>-2071591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88</v>
      </c>
      <c r="AO400" t="s"/>
      <c r="AP400" t="n">
        <v>358</v>
      </c>
      <c r="AQ400" t="s">
        <v>89</v>
      </c>
      <c r="AR400" t="s"/>
      <c r="AS400" t="s"/>
      <c r="AT400" t="s">
        <v>90</v>
      </c>
      <c r="AU400" t="s"/>
      <c r="AV400" t="s"/>
      <c r="AW400" t="s"/>
      <c r="AX400" t="s"/>
      <c r="AY400" t="n">
        <v>2071591</v>
      </c>
      <c r="AZ400" t="s">
        <v>659</v>
      </c>
      <c r="BA400" t="s"/>
      <c r="BB400" t="n">
        <v>645420</v>
      </c>
      <c r="BC400" t="n">
        <v>13.40147</v>
      </c>
      <c r="BD400" t="n">
        <v>52.53074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657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145</v>
      </c>
      <c r="L401" t="s">
        <v>76</v>
      </c>
      <c r="M401" t="s"/>
      <c r="N401" t="s">
        <v>660</v>
      </c>
      <c r="O401" t="s">
        <v>78</v>
      </c>
      <c r="P401" t="s">
        <v>657</v>
      </c>
      <c r="Q401" t="s"/>
      <c r="R401" t="s">
        <v>277</v>
      </c>
      <c r="S401" t="s">
        <v>661</v>
      </c>
      <c r="T401" t="s">
        <v>81</v>
      </c>
      <c r="U401" t="s">
        <v>82</v>
      </c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HYPERLINK("https://hotelmonitor-cachepage.eclerx.com/savepage/tk_15444272868264232_sr_2399.html","info")</f>
        <v/>
      </c>
      <c r="AA401" t="n">
        <v>-2071591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88</v>
      </c>
      <c r="AO401" t="s"/>
      <c r="AP401" t="n">
        <v>358</v>
      </c>
      <c r="AQ401" t="s">
        <v>89</v>
      </c>
      <c r="AR401" t="s"/>
      <c r="AS401" t="s"/>
      <c r="AT401" t="s">
        <v>90</v>
      </c>
      <c r="AU401" t="s"/>
      <c r="AV401" t="s"/>
      <c r="AW401" t="s"/>
      <c r="AX401" t="s"/>
      <c r="AY401" t="n">
        <v>2071591</v>
      </c>
      <c r="AZ401" t="s">
        <v>659</v>
      </c>
      <c r="BA401" t="s"/>
      <c r="BB401" t="n">
        <v>645420</v>
      </c>
      <c r="BC401" t="n">
        <v>13.40147</v>
      </c>
      <c r="BD401" t="n">
        <v>52.53074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657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189</v>
      </c>
      <c r="L402" t="s">
        <v>76</v>
      </c>
      <c r="M402" t="s"/>
      <c r="N402" t="s">
        <v>662</v>
      </c>
      <c r="O402" t="s">
        <v>78</v>
      </c>
      <c r="P402" t="s">
        <v>657</v>
      </c>
      <c r="Q402" t="s"/>
      <c r="R402" t="s">
        <v>277</v>
      </c>
      <c r="S402" t="s">
        <v>384</v>
      </c>
      <c r="T402" t="s">
        <v>81</v>
      </c>
      <c r="U402" t="s">
        <v>82</v>
      </c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HYPERLINK("https://hotelmonitor-cachepage.eclerx.com/savepage/tk_15444272868264232_sr_2399.html","info")</f>
        <v/>
      </c>
      <c r="AA402" t="n">
        <v>-2071591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88</v>
      </c>
      <c r="AO402" t="s"/>
      <c r="AP402" t="n">
        <v>358</v>
      </c>
      <c r="AQ402" t="s">
        <v>89</v>
      </c>
      <c r="AR402" t="s"/>
      <c r="AS402" t="s"/>
      <c r="AT402" t="s">
        <v>90</v>
      </c>
      <c r="AU402" t="s"/>
      <c r="AV402" t="s"/>
      <c r="AW402" t="s"/>
      <c r="AX402" t="s"/>
      <c r="AY402" t="n">
        <v>2071591</v>
      </c>
      <c r="AZ402" t="s">
        <v>659</v>
      </c>
      <c r="BA402" t="s"/>
      <c r="BB402" t="n">
        <v>645420</v>
      </c>
      <c r="BC402" t="n">
        <v>13.40147</v>
      </c>
      <c r="BD402" t="n">
        <v>52.53074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657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264</v>
      </c>
      <c r="L403" t="s">
        <v>76</v>
      </c>
      <c r="M403" t="s"/>
      <c r="N403" t="s">
        <v>622</v>
      </c>
      <c r="O403" t="s">
        <v>78</v>
      </c>
      <c r="P403" t="s">
        <v>657</v>
      </c>
      <c r="Q403" t="s"/>
      <c r="R403" t="s">
        <v>277</v>
      </c>
      <c r="S403" t="s">
        <v>663</v>
      </c>
      <c r="T403" t="s">
        <v>81</v>
      </c>
      <c r="U403" t="s">
        <v>82</v>
      </c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HYPERLINK("https://hotelmonitor-cachepage.eclerx.com/savepage/tk_15444272868264232_sr_2399.html","info")</f>
        <v/>
      </c>
      <c r="AA403" t="n">
        <v>-2071591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88</v>
      </c>
      <c r="AO403" t="s"/>
      <c r="AP403" t="n">
        <v>358</v>
      </c>
      <c r="AQ403" t="s">
        <v>89</v>
      </c>
      <c r="AR403" t="s"/>
      <c r="AS403" t="s"/>
      <c r="AT403" t="s">
        <v>90</v>
      </c>
      <c r="AU403" t="s"/>
      <c r="AV403" t="s"/>
      <c r="AW403" t="s"/>
      <c r="AX403" t="s"/>
      <c r="AY403" t="n">
        <v>2071591</v>
      </c>
      <c r="AZ403" t="s">
        <v>659</v>
      </c>
      <c r="BA403" t="s"/>
      <c r="BB403" t="n">
        <v>645420</v>
      </c>
      <c r="BC403" t="n">
        <v>13.40147</v>
      </c>
      <c r="BD403" t="n">
        <v>52.53074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657</v>
      </c>
      <c r="F404" t="n">
        <v>-1</v>
      </c>
      <c r="G404" t="s">
        <v>74</v>
      </c>
      <c r="H404" t="s">
        <v>75</v>
      </c>
      <c r="I404" t="s"/>
      <c r="J404" t="s">
        <v>74</v>
      </c>
      <c r="K404" t="n">
        <v>270</v>
      </c>
      <c r="L404" t="s">
        <v>76</v>
      </c>
      <c r="M404" t="s"/>
      <c r="N404" t="s">
        <v>664</v>
      </c>
      <c r="O404" t="s">
        <v>78</v>
      </c>
      <c r="P404" t="s">
        <v>657</v>
      </c>
      <c r="Q404" t="s"/>
      <c r="R404" t="s">
        <v>277</v>
      </c>
      <c r="S404" t="s">
        <v>510</v>
      </c>
      <c r="T404" t="s">
        <v>81</v>
      </c>
      <c r="U404" t="s">
        <v>82</v>
      </c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HYPERLINK("https://hotelmonitor-cachepage.eclerx.com/savepage/tk_15444272868264232_sr_2399.html","info")</f>
        <v/>
      </c>
      <c r="AA404" t="n">
        <v>-2071591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88</v>
      </c>
      <c r="AO404" t="s"/>
      <c r="AP404" t="n">
        <v>358</v>
      </c>
      <c r="AQ404" t="s">
        <v>89</v>
      </c>
      <c r="AR404" t="s"/>
      <c r="AS404" t="s"/>
      <c r="AT404" t="s">
        <v>90</v>
      </c>
      <c r="AU404" t="s"/>
      <c r="AV404" t="s"/>
      <c r="AW404" t="s"/>
      <c r="AX404" t="s"/>
      <c r="AY404" t="n">
        <v>2071591</v>
      </c>
      <c r="AZ404" t="s">
        <v>659</v>
      </c>
      <c r="BA404" t="s"/>
      <c r="BB404" t="n">
        <v>645420</v>
      </c>
      <c r="BC404" t="n">
        <v>13.40147</v>
      </c>
      <c r="BD404" t="n">
        <v>52.53074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665</v>
      </c>
      <c r="F405" t="n">
        <v>185927</v>
      </c>
      <c r="G405" t="s">
        <v>74</v>
      </c>
      <c r="H405" t="s">
        <v>75</v>
      </c>
      <c r="I405" t="s"/>
      <c r="J405" t="s">
        <v>74</v>
      </c>
      <c r="K405" t="n">
        <v>52.76</v>
      </c>
      <c r="L405" t="s">
        <v>76</v>
      </c>
      <c r="M405" t="s"/>
      <c r="N405" t="s">
        <v>158</v>
      </c>
      <c r="O405" t="s">
        <v>78</v>
      </c>
      <c r="P405" t="s">
        <v>666</v>
      </c>
      <c r="Q405" t="s"/>
      <c r="R405" t="s">
        <v>119</v>
      </c>
      <c r="S405" t="s">
        <v>667</v>
      </c>
      <c r="T405" t="s">
        <v>81</v>
      </c>
      <c r="U405" t="s">
        <v>82</v>
      </c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HYPERLINK("https://hotelmonitor-cachepage.eclerx.com/savepage/tk_1544427708555405_sr_2399.html","info")</f>
        <v/>
      </c>
      <c r="AA405" t="n">
        <v>83698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88</v>
      </c>
      <c r="AO405" t="s"/>
      <c r="AP405" t="n">
        <v>484</v>
      </c>
      <c r="AQ405" t="s">
        <v>89</v>
      </c>
      <c r="AR405" t="s"/>
      <c r="AS405" t="s"/>
      <c r="AT405" t="s">
        <v>90</v>
      </c>
      <c r="AU405" t="s"/>
      <c r="AV405" t="s"/>
      <c r="AW405" t="s"/>
      <c r="AX405" t="s"/>
      <c r="AY405" t="n">
        <v>1303063</v>
      </c>
      <c r="AZ405" t="s">
        <v>668</v>
      </c>
      <c r="BA405" t="s"/>
      <c r="BB405" t="n">
        <v>66439</v>
      </c>
      <c r="BC405" t="n">
        <v>13.323157</v>
      </c>
      <c r="BD405" t="n">
        <v>52.500148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665</v>
      </c>
      <c r="F406" t="n">
        <v>185927</v>
      </c>
      <c r="G406" t="s">
        <v>74</v>
      </c>
      <c r="H406" t="s">
        <v>75</v>
      </c>
      <c r="I406" t="s"/>
      <c r="J406" t="s">
        <v>74</v>
      </c>
      <c r="K406" t="n">
        <v>60.64</v>
      </c>
      <c r="L406" t="s">
        <v>76</v>
      </c>
      <c r="M406" t="s"/>
      <c r="N406" t="s">
        <v>669</v>
      </c>
      <c r="O406" t="s">
        <v>78</v>
      </c>
      <c r="P406" t="s">
        <v>666</v>
      </c>
      <c r="Q406" t="s"/>
      <c r="R406" t="s">
        <v>119</v>
      </c>
      <c r="S406" t="s">
        <v>366</v>
      </c>
      <c r="T406" t="s">
        <v>81</v>
      </c>
      <c r="U406" t="s">
        <v>82</v>
      </c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HYPERLINK("https://hotelmonitor-cachepage.eclerx.com/savepage/tk_1544427708555405_sr_2399.html","info")</f>
        <v/>
      </c>
      <c r="AA406" t="n">
        <v>83698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88</v>
      </c>
      <c r="AO406" t="s"/>
      <c r="AP406" t="n">
        <v>484</v>
      </c>
      <c r="AQ406" t="s">
        <v>89</v>
      </c>
      <c r="AR406" t="s"/>
      <c r="AS406" t="s"/>
      <c r="AT406" t="s">
        <v>90</v>
      </c>
      <c r="AU406" t="s"/>
      <c r="AV406" t="s"/>
      <c r="AW406" t="s"/>
      <c r="AX406" t="s"/>
      <c r="AY406" t="n">
        <v>1303063</v>
      </c>
      <c r="AZ406" t="s">
        <v>668</v>
      </c>
      <c r="BA406" t="s"/>
      <c r="BB406" t="n">
        <v>66439</v>
      </c>
      <c r="BC406" t="n">
        <v>13.323157</v>
      </c>
      <c r="BD406" t="n">
        <v>52.500148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665</v>
      </c>
      <c r="F407" t="n">
        <v>185927</v>
      </c>
      <c r="G407" t="s">
        <v>74</v>
      </c>
      <c r="H407" t="s">
        <v>75</v>
      </c>
      <c r="I407" t="s"/>
      <c r="J407" t="s">
        <v>74</v>
      </c>
      <c r="K407" t="n">
        <v>80.34999999999999</v>
      </c>
      <c r="L407" t="s">
        <v>76</v>
      </c>
      <c r="M407" t="s"/>
      <c r="N407" t="s">
        <v>131</v>
      </c>
      <c r="O407" t="s">
        <v>78</v>
      </c>
      <c r="P407" t="s">
        <v>666</v>
      </c>
      <c r="Q407" t="s"/>
      <c r="R407" t="s">
        <v>119</v>
      </c>
      <c r="S407" t="s">
        <v>670</v>
      </c>
      <c r="T407" t="s">
        <v>81</v>
      </c>
      <c r="U407" t="s">
        <v>82</v>
      </c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HYPERLINK("https://hotelmonitor-cachepage.eclerx.com/savepage/tk_1544427708555405_sr_2399.html","info")</f>
        <v/>
      </c>
      <c r="AA407" t="n">
        <v>83698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88</v>
      </c>
      <c r="AO407" t="s"/>
      <c r="AP407" t="n">
        <v>484</v>
      </c>
      <c r="AQ407" t="s">
        <v>89</v>
      </c>
      <c r="AR407" t="s"/>
      <c r="AS407" t="s"/>
      <c r="AT407" t="s">
        <v>90</v>
      </c>
      <c r="AU407" t="s"/>
      <c r="AV407" t="s"/>
      <c r="AW407" t="s"/>
      <c r="AX407" t="s"/>
      <c r="AY407" t="n">
        <v>1303063</v>
      </c>
      <c r="AZ407" t="s">
        <v>668</v>
      </c>
      <c r="BA407" t="s"/>
      <c r="BB407" t="n">
        <v>66439</v>
      </c>
      <c r="BC407" t="n">
        <v>13.323157</v>
      </c>
      <c r="BD407" t="n">
        <v>52.500148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665</v>
      </c>
      <c r="F408" t="n">
        <v>185927</v>
      </c>
      <c r="G408" t="s">
        <v>74</v>
      </c>
      <c r="H408" t="s">
        <v>75</v>
      </c>
      <c r="I408" t="s"/>
      <c r="J408" t="s">
        <v>74</v>
      </c>
      <c r="K408" t="n">
        <v>89.12</v>
      </c>
      <c r="L408" t="s">
        <v>76</v>
      </c>
      <c r="M408" t="s"/>
      <c r="N408" t="s">
        <v>669</v>
      </c>
      <c r="O408" t="s">
        <v>78</v>
      </c>
      <c r="P408" t="s">
        <v>666</v>
      </c>
      <c r="Q408" t="s"/>
      <c r="R408" t="s">
        <v>119</v>
      </c>
      <c r="S408" t="s">
        <v>671</v>
      </c>
      <c r="T408" t="s">
        <v>81</v>
      </c>
      <c r="U408" t="s">
        <v>82</v>
      </c>
      <c r="V408" t="s">
        <v>83</v>
      </c>
      <c r="W408" t="s">
        <v>108</v>
      </c>
      <c r="X408" t="s"/>
      <c r="Y408" t="s">
        <v>85</v>
      </c>
      <c r="Z408">
        <f>HYPERLINK("https://hotelmonitor-cachepage.eclerx.com/savepage/tk_1544427708555405_sr_2399.html","info")</f>
        <v/>
      </c>
      <c r="AA408" t="n">
        <v>83698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88</v>
      </c>
      <c r="AO408" t="s"/>
      <c r="AP408" t="n">
        <v>484</v>
      </c>
      <c r="AQ408" t="s">
        <v>89</v>
      </c>
      <c r="AR408" t="s"/>
      <c r="AS408" t="s"/>
      <c r="AT408" t="s">
        <v>90</v>
      </c>
      <c r="AU408" t="s"/>
      <c r="AV408" t="s"/>
      <c r="AW408" t="s"/>
      <c r="AX408" t="s"/>
      <c r="AY408" t="n">
        <v>1303063</v>
      </c>
      <c r="AZ408" t="s">
        <v>668</v>
      </c>
      <c r="BA408" t="s"/>
      <c r="BB408" t="n">
        <v>66439</v>
      </c>
      <c r="BC408" t="n">
        <v>13.323157</v>
      </c>
      <c r="BD408" t="n">
        <v>52.500148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665</v>
      </c>
      <c r="F409" t="n">
        <v>185927</v>
      </c>
      <c r="G409" t="s">
        <v>74</v>
      </c>
      <c r="H409" t="s">
        <v>75</v>
      </c>
      <c r="I409" t="s"/>
      <c r="J409" t="s">
        <v>74</v>
      </c>
      <c r="K409" t="n">
        <v>90.34999999999999</v>
      </c>
      <c r="L409" t="s">
        <v>76</v>
      </c>
      <c r="M409" t="s"/>
      <c r="N409" t="s">
        <v>129</v>
      </c>
      <c r="O409" t="s">
        <v>78</v>
      </c>
      <c r="P409" t="s">
        <v>666</v>
      </c>
      <c r="Q409" t="s"/>
      <c r="R409" t="s">
        <v>119</v>
      </c>
      <c r="S409" t="s">
        <v>672</v>
      </c>
      <c r="T409" t="s">
        <v>81</v>
      </c>
      <c r="U409" t="s">
        <v>82</v>
      </c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HYPERLINK("https://hotelmonitor-cachepage.eclerx.com/savepage/tk_1544427708555405_sr_2399.html","info")</f>
        <v/>
      </c>
      <c r="AA409" t="n">
        <v>83698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88</v>
      </c>
      <c r="AO409" t="s"/>
      <c r="AP409" t="n">
        <v>484</v>
      </c>
      <c r="AQ409" t="s">
        <v>89</v>
      </c>
      <c r="AR409" t="s"/>
      <c r="AS409" t="s"/>
      <c r="AT409" t="s">
        <v>90</v>
      </c>
      <c r="AU409" t="s"/>
      <c r="AV409" t="s"/>
      <c r="AW409" t="s"/>
      <c r="AX409" t="s"/>
      <c r="AY409" t="n">
        <v>1303063</v>
      </c>
      <c r="AZ409" t="s">
        <v>668</v>
      </c>
      <c r="BA409" t="s"/>
      <c r="BB409" t="n">
        <v>66439</v>
      </c>
      <c r="BC409" t="n">
        <v>13.323157</v>
      </c>
      <c r="BD409" t="n">
        <v>52.500148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665</v>
      </c>
      <c r="F410" t="n">
        <v>185927</v>
      </c>
      <c r="G410" t="s">
        <v>74</v>
      </c>
      <c r="H410" t="s">
        <v>75</v>
      </c>
      <c r="I410" t="s"/>
      <c r="J410" t="s">
        <v>74</v>
      </c>
      <c r="K410" t="n">
        <v>100.35</v>
      </c>
      <c r="L410" t="s">
        <v>76</v>
      </c>
      <c r="M410" t="s"/>
      <c r="N410" t="s">
        <v>673</v>
      </c>
      <c r="O410" t="s">
        <v>78</v>
      </c>
      <c r="P410" t="s">
        <v>666</v>
      </c>
      <c r="Q410" t="s"/>
      <c r="R410" t="s">
        <v>119</v>
      </c>
      <c r="S410" t="s">
        <v>674</v>
      </c>
      <c r="T410" t="s">
        <v>81</v>
      </c>
      <c r="U410" t="s">
        <v>82</v>
      </c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HYPERLINK("https://hotelmonitor-cachepage.eclerx.com/savepage/tk_1544427708555405_sr_2399.html","info")</f>
        <v/>
      </c>
      <c r="AA410" t="n">
        <v>83698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88</v>
      </c>
      <c r="AO410" t="s"/>
      <c r="AP410" t="n">
        <v>484</v>
      </c>
      <c r="AQ410" t="s">
        <v>89</v>
      </c>
      <c r="AR410" t="s"/>
      <c r="AS410" t="s"/>
      <c r="AT410" t="s">
        <v>90</v>
      </c>
      <c r="AU410" t="s"/>
      <c r="AV410" t="s"/>
      <c r="AW410" t="s"/>
      <c r="AX410" t="s"/>
      <c r="AY410" t="n">
        <v>1303063</v>
      </c>
      <c r="AZ410" t="s">
        <v>668</v>
      </c>
      <c r="BA410" t="s"/>
      <c r="BB410" t="n">
        <v>66439</v>
      </c>
      <c r="BC410" t="n">
        <v>13.323157</v>
      </c>
      <c r="BD410" t="n">
        <v>52.500148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665</v>
      </c>
      <c r="F411" t="n">
        <v>185927</v>
      </c>
      <c r="G411" t="s">
        <v>74</v>
      </c>
      <c r="H411" t="s">
        <v>75</v>
      </c>
      <c r="I411" t="s"/>
      <c r="J411" t="s">
        <v>74</v>
      </c>
      <c r="K411" t="n">
        <v>106.31</v>
      </c>
      <c r="L411" t="s">
        <v>76</v>
      </c>
      <c r="M411" t="s"/>
      <c r="N411" t="s">
        <v>624</v>
      </c>
      <c r="O411" t="s">
        <v>78</v>
      </c>
      <c r="P411" t="s">
        <v>666</v>
      </c>
      <c r="Q411" t="s"/>
      <c r="R411" t="s">
        <v>119</v>
      </c>
      <c r="S411" t="s">
        <v>675</v>
      </c>
      <c r="T411" t="s">
        <v>81</v>
      </c>
      <c r="U411" t="s">
        <v>82</v>
      </c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HYPERLINK("https://hotelmonitor-cachepage.eclerx.com/savepage/tk_1544427708555405_sr_2399.html","info")</f>
        <v/>
      </c>
      <c r="AA411" t="n">
        <v>83698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88</v>
      </c>
      <c r="AO411" t="s"/>
      <c r="AP411" t="n">
        <v>484</v>
      </c>
      <c r="AQ411" t="s">
        <v>89</v>
      </c>
      <c r="AR411" t="s"/>
      <c r="AS411" t="s"/>
      <c r="AT411" t="s">
        <v>90</v>
      </c>
      <c r="AU411" t="s"/>
      <c r="AV411" t="s"/>
      <c r="AW411" t="s"/>
      <c r="AX411" t="s"/>
      <c r="AY411" t="n">
        <v>1303063</v>
      </c>
      <c r="AZ411" t="s">
        <v>668</v>
      </c>
      <c r="BA411" t="s"/>
      <c r="BB411" t="n">
        <v>66439</v>
      </c>
      <c r="BC411" t="n">
        <v>13.323157</v>
      </c>
      <c r="BD411" t="n">
        <v>52.500148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665</v>
      </c>
      <c r="F412" t="n">
        <v>185927</v>
      </c>
      <c r="G412" t="s">
        <v>74</v>
      </c>
      <c r="H412" t="s">
        <v>75</v>
      </c>
      <c r="I412" t="s"/>
      <c r="J412" t="s">
        <v>74</v>
      </c>
      <c r="K412" t="n">
        <v>115.35</v>
      </c>
      <c r="L412" t="s">
        <v>76</v>
      </c>
      <c r="M412" t="s"/>
      <c r="N412" t="s">
        <v>224</v>
      </c>
      <c r="O412" t="s">
        <v>78</v>
      </c>
      <c r="P412" t="s">
        <v>666</v>
      </c>
      <c r="Q412" t="s"/>
      <c r="R412" t="s">
        <v>119</v>
      </c>
      <c r="S412" t="s">
        <v>676</v>
      </c>
      <c r="T412" t="s">
        <v>81</v>
      </c>
      <c r="U412" t="s">
        <v>82</v>
      </c>
      <c r="V412" t="s">
        <v>83</v>
      </c>
      <c r="W412" t="s">
        <v>108</v>
      </c>
      <c r="X412" t="s"/>
      <c r="Y412" t="s">
        <v>85</v>
      </c>
      <c r="Z412">
        <f>HYPERLINK("https://hotelmonitor-cachepage.eclerx.com/savepage/tk_1544427708555405_sr_2399.html","info")</f>
        <v/>
      </c>
      <c r="AA412" t="n">
        <v>83698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88</v>
      </c>
      <c r="AO412" t="s"/>
      <c r="AP412" t="n">
        <v>484</v>
      </c>
      <c r="AQ412" t="s">
        <v>89</v>
      </c>
      <c r="AR412" t="s"/>
      <c r="AS412" t="s"/>
      <c r="AT412" t="s">
        <v>90</v>
      </c>
      <c r="AU412" t="s"/>
      <c r="AV412" t="s"/>
      <c r="AW412" t="s"/>
      <c r="AX412" t="s"/>
      <c r="AY412" t="n">
        <v>1303063</v>
      </c>
      <c r="AZ412" t="s">
        <v>668</v>
      </c>
      <c r="BA412" t="s"/>
      <c r="BB412" t="n">
        <v>66439</v>
      </c>
      <c r="BC412" t="n">
        <v>13.323157</v>
      </c>
      <c r="BD412" t="n">
        <v>52.500148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665</v>
      </c>
      <c r="F413" t="n">
        <v>185927</v>
      </c>
      <c r="G413" t="s">
        <v>74</v>
      </c>
      <c r="H413" t="s">
        <v>75</v>
      </c>
      <c r="I413" t="s"/>
      <c r="J413" t="s">
        <v>74</v>
      </c>
      <c r="K413" t="n">
        <v>141.75</v>
      </c>
      <c r="L413" t="s">
        <v>76</v>
      </c>
      <c r="M413" t="s"/>
      <c r="N413" t="s">
        <v>624</v>
      </c>
      <c r="O413" t="s">
        <v>78</v>
      </c>
      <c r="P413" t="s">
        <v>666</v>
      </c>
      <c r="Q413" t="s"/>
      <c r="R413" t="s">
        <v>119</v>
      </c>
      <c r="S413" t="s">
        <v>468</v>
      </c>
      <c r="T413" t="s">
        <v>81</v>
      </c>
      <c r="U413" t="s">
        <v>82</v>
      </c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HYPERLINK("https://hotelmonitor-cachepage.eclerx.com/savepage/tk_1544427708555405_sr_2399.html","info")</f>
        <v/>
      </c>
      <c r="AA413" t="n">
        <v>83698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88</v>
      </c>
      <c r="AO413" t="s"/>
      <c r="AP413" t="n">
        <v>484</v>
      </c>
      <c r="AQ413" t="s">
        <v>89</v>
      </c>
      <c r="AR413" t="s"/>
      <c r="AS413" t="s"/>
      <c r="AT413" t="s">
        <v>90</v>
      </c>
      <c r="AU413" t="s"/>
      <c r="AV413" t="s"/>
      <c r="AW413" t="s"/>
      <c r="AX413" t="s"/>
      <c r="AY413" t="n">
        <v>1303063</v>
      </c>
      <c r="AZ413" t="s">
        <v>668</v>
      </c>
      <c r="BA413" t="s"/>
      <c r="BB413" t="n">
        <v>66439</v>
      </c>
      <c r="BC413" t="n">
        <v>13.323157</v>
      </c>
      <c r="BD413" t="n">
        <v>52.500148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665</v>
      </c>
      <c r="F414" t="n">
        <v>185927</v>
      </c>
      <c r="G414" t="s">
        <v>74</v>
      </c>
      <c r="H414" t="s">
        <v>75</v>
      </c>
      <c r="I414" t="s"/>
      <c r="J414" t="s">
        <v>74</v>
      </c>
      <c r="K414" t="n">
        <v>161.29</v>
      </c>
      <c r="L414" t="s">
        <v>76</v>
      </c>
      <c r="M414" t="s"/>
      <c r="N414" t="s">
        <v>624</v>
      </c>
      <c r="O414" t="s">
        <v>78</v>
      </c>
      <c r="P414" t="s">
        <v>666</v>
      </c>
      <c r="Q414" t="s"/>
      <c r="R414" t="s">
        <v>119</v>
      </c>
      <c r="S414" t="s">
        <v>677</v>
      </c>
      <c r="T414" t="s">
        <v>81</v>
      </c>
      <c r="U414" t="s">
        <v>82</v>
      </c>
      <c r="V414" t="s">
        <v>83</v>
      </c>
      <c r="W414" t="s">
        <v>108</v>
      </c>
      <c r="X414" t="s"/>
      <c r="Y414" t="s">
        <v>85</v>
      </c>
      <c r="Z414">
        <f>HYPERLINK("https://hotelmonitor-cachepage.eclerx.com/savepage/tk_1544427708555405_sr_2399.html","info")</f>
        <v/>
      </c>
      <c r="AA414" t="n">
        <v>83698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88</v>
      </c>
      <c r="AO414" t="s"/>
      <c r="AP414" t="n">
        <v>484</v>
      </c>
      <c r="AQ414" t="s">
        <v>89</v>
      </c>
      <c r="AR414" t="s"/>
      <c r="AS414" t="s"/>
      <c r="AT414" t="s">
        <v>90</v>
      </c>
      <c r="AU414" t="s"/>
      <c r="AV414" t="s"/>
      <c r="AW414" t="s"/>
      <c r="AX414" t="s"/>
      <c r="AY414" t="n">
        <v>1303063</v>
      </c>
      <c r="AZ414" t="s">
        <v>668</v>
      </c>
      <c r="BA414" t="s"/>
      <c r="BB414" t="n">
        <v>66439</v>
      </c>
      <c r="BC414" t="n">
        <v>13.323157</v>
      </c>
      <c r="BD414" t="n">
        <v>52.500148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665</v>
      </c>
      <c r="F415" t="n">
        <v>185927</v>
      </c>
      <c r="G415" t="s">
        <v>74</v>
      </c>
      <c r="H415" t="s">
        <v>75</v>
      </c>
      <c r="I415" t="s"/>
      <c r="J415" t="s">
        <v>74</v>
      </c>
      <c r="K415" t="n">
        <v>189.75</v>
      </c>
      <c r="L415" t="s">
        <v>76</v>
      </c>
      <c r="M415" t="s"/>
      <c r="N415" t="s">
        <v>624</v>
      </c>
      <c r="O415" t="s">
        <v>78</v>
      </c>
      <c r="P415" t="s">
        <v>666</v>
      </c>
      <c r="Q415" t="s"/>
      <c r="R415" t="s">
        <v>119</v>
      </c>
      <c r="S415" t="s">
        <v>678</v>
      </c>
      <c r="T415" t="s">
        <v>81</v>
      </c>
      <c r="U415" t="s">
        <v>82</v>
      </c>
      <c r="V415" t="s">
        <v>83</v>
      </c>
      <c r="W415" t="s">
        <v>108</v>
      </c>
      <c r="X415" t="s"/>
      <c r="Y415" t="s">
        <v>85</v>
      </c>
      <c r="Z415">
        <f>HYPERLINK("https://hotelmonitor-cachepage.eclerx.com/savepage/tk_1544427708555405_sr_2399.html","info")</f>
        <v/>
      </c>
      <c r="AA415" t="n">
        <v>83698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88</v>
      </c>
      <c r="AO415" t="s"/>
      <c r="AP415" t="n">
        <v>484</v>
      </c>
      <c r="AQ415" t="s">
        <v>89</v>
      </c>
      <c r="AR415" t="s"/>
      <c r="AS415" t="s"/>
      <c r="AT415" t="s">
        <v>90</v>
      </c>
      <c r="AU415" t="s"/>
      <c r="AV415" t="s"/>
      <c r="AW415" t="s"/>
      <c r="AX415" t="s"/>
      <c r="AY415" t="n">
        <v>1303063</v>
      </c>
      <c r="AZ415" t="s">
        <v>668</v>
      </c>
      <c r="BA415" t="s"/>
      <c r="BB415" t="n">
        <v>66439</v>
      </c>
      <c r="BC415" t="n">
        <v>13.323157</v>
      </c>
      <c r="BD415" t="n">
        <v>52.500148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665</v>
      </c>
      <c r="F416" t="n">
        <v>185927</v>
      </c>
      <c r="G416" t="s">
        <v>74</v>
      </c>
      <c r="H416" t="s">
        <v>75</v>
      </c>
      <c r="I416" t="s"/>
      <c r="J416" t="s">
        <v>74</v>
      </c>
      <c r="K416" t="n">
        <v>399</v>
      </c>
      <c r="L416" t="s">
        <v>76</v>
      </c>
      <c r="M416" t="s"/>
      <c r="N416" t="s">
        <v>679</v>
      </c>
      <c r="O416" t="s">
        <v>680</v>
      </c>
      <c r="P416" t="s">
        <v>666</v>
      </c>
      <c r="Q416" t="s"/>
      <c r="R416" t="s">
        <v>119</v>
      </c>
      <c r="S416" t="s">
        <v>681</v>
      </c>
      <c r="T416" t="s">
        <v>81</v>
      </c>
      <c r="U416" t="s">
        <v>82</v>
      </c>
      <c r="V416" t="s">
        <v>83</v>
      </c>
      <c r="W416" t="s">
        <v>108</v>
      </c>
      <c r="X416" t="s"/>
      <c r="Y416" t="s">
        <v>85</v>
      </c>
      <c r="Z416">
        <f>HYPERLINK("https://hotelmonitor-cachepage.eclerx.com/savepage/tk_1544427708555405_sr_2399.html","info")</f>
        <v/>
      </c>
      <c r="AA416" t="n">
        <v>83698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88</v>
      </c>
      <c r="AO416" t="s"/>
      <c r="AP416" t="n">
        <v>484</v>
      </c>
      <c r="AQ416" t="s">
        <v>89</v>
      </c>
      <c r="AR416" t="s"/>
      <c r="AS416" t="s"/>
      <c r="AT416" t="s">
        <v>90</v>
      </c>
      <c r="AU416" t="s"/>
      <c r="AV416" t="s"/>
      <c r="AW416" t="s"/>
      <c r="AX416" t="s"/>
      <c r="AY416" t="n">
        <v>1303063</v>
      </c>
      <c r="AZ416" t="s">
        <v>668</v>
      </c>
      <c r="BA416" t="s"/>
      <c r="BB416" t="n">
        <v>66439</v>
      </c>
      <c r="BC416" t="n">
        <v>13.323157</v>
      </c>
      <c r="BD416" t="n">
        <v>52.500148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682</v>
      </c>
      <c r="F417" t="n">
        <v>974683</v>
      </c>
      <c r="G417" t="s">
        <v>74</v>
      </c>
      <c r="H417" t="s">
        <v>75</v>
      </c>
      <c r="I417" t="s"/>
      <c r="J417" t="s">
        <v>74</v>
      </c>
      <c r="K417" t="n">
        <v>86.40000000000001</v>
      </c>
      <c r="L417" t="s">
        <v>76</v>
      </c>
      <c r="M417" t="s"/>
      <c r="N417" t="s">
        <v>158</v>
      </c>
      <c r="O417" t="s">
        <v>78</v>
      </c>
      <c r="P417" t="s">
        <v>683</v>
      </c>
      <c r="Q417" t="s"/>
      <c r="R417" t="s">
        <v>277</v>
      </c>
      <c r="S417" t="s">
        <v>684</v>
      </c>
      <c r="T417" t="s">
        <v>81</v>
      </c>
      <c r="U417" t="s">
        <v>82</v>
      </c>
      <c r="V417" t="s">
        <v>83</v>
      </c>
      <c r="W417" t="s">
        <v>108</v>
      </c>
      <c r="X417" t="s"/>
      <c r="Y417" t="s">
        <v>85</v>
      </c>
      <c r="Z417">
        <f>HYPERLINK("https://hotelmonitor-cachepage.eclerx.com/savepage/tk_15444263971613898_sr_2399.html","info")</f>
        <v/>
      </c>
      <c r="AA417" t="n">
        <v>170391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88</v>
      </c>
      <c r="AO417" t="s"/>
      <c r="AP417" t="n">
        <v>101</v>
      </c>
      <c r="AQ417" t="s">
        <v>89</v>
      </c>
      <c r="AR417" t="s"/>
      <c r="AS417" t="s"/>
      <c r="AT417" t="s">
        <v>90</v>
      </c>
      <c r="AU417" t="s"/>
      <c r="AV417" t="s"/>
      <c r="AW417" t="s"/>
      <c r="AX417" t="s"/>
      <c r="AY417" t="n">
        <v>4056097</v>
      </c>
      <c r="AZ417" t="s">
        <v>685</v>
      </c>
      <c r="BA417" t="s"/>
      <c r="BB417" t="n">
        <v>144699</v>
      </c>
      <c r="BC417" t="n">
        <v>13.33313</v>
      </c>
      <c r="BD417" t="n">
        <v>52.49382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682</v>
      </c>
      <c r="F418" t="n">
        <v>974683</v>
      </c>
      <c r="G418" t="s">
        <v>74</v>
      </c>
      <c r="H418" t="s">
        <v>75</v>
      </c>
      <c r="I418" t="s"/>
      <c r="J418" t="s">
        <v>74</v>
      </c>
      <c r="K418" t="n">
        <v>108</v>
      </c>
      <c r="L418" t="s">
        <v>76</v>
      </c>
      <c r="M418" t="s"/>
      <c r="N418" t="s">
        <v>113</v>
      </c>
      <c r="O418" t="s">
        <v>78</v>
      </c>
      <c r="P418" t="s">
        <v>683</v>
      </c>
      <c r="Q418" t="s"/>
      <c r="R418" t="s">
        <v>277</v>
      </c>
      <c r="S418" t="s">
        <v>307</v>
      </c>
      <c r="T418" t="s">
        <v>81</v>
      </c>
      <c r="U418" t="s">
        <v>82</v>
      </c>
      <c r="V418" t="s">
        <v>83</v>
      </c>
      <c r="W418" t="s">
        <v>108</v>
      </c>
      <c r="X418" t="s"/>
      <c r="Y418" t="s">
        <v>85</v>
      </c>
      <c r="Z418">
        <f>HYPERLINK("https://hotelmonitor-cachepage.eclerx.com/savepage/tk_15444263971613898_sr_2399.html","info")</f>
        <v/>
      </c>
      <c r="AA418" t="n">
        <v>170391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88</v>
      </c>
      <c r="AO418" t="s"/>
      <c r="AP418" t="n">
        <v>101</v>
      </c>
      <c r="AQ418" t="s">
        <v>89</v>
      </c>
      <c r="AR418" t="s"/>
      <c r="AS418" t="s"/>
      <c r="AT418" t="s">
        <v>90</v>
      </c>
      <c r="AU418" t="s"/>
      <c r="AV418" t="s"/>
      <c r="AW418" t="s"/>
      <c r="AX418" t="s"/>
      <c r="AY418" t="n">
        <v>4056097</v>
      </c>
      <c r="AZ418" t="s">
        <v>685</v>
      </c>
      <c r="BA418" t="s"/>
      <c r="BB418" t="n">
        <v>144699</v>
      </c>
      <c r="BC418" t="n">
        <v>13.33313</v>
      </c>
      <c r="BD418" t="n">
        <v>52.49382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682</v>
      </c>
      <c r="F419" t="n">
        <v>974683</v>
      </c>
      <c r="G419" t="s">
        <v>74</v>
      </c>
      <c r="H419" t="s">
        <v>75</v>
      </c>
      <c r="I419" t="s"/>
      <c r="J419" t="s">
        <v>74</v>
      </c>
      <c r="K419" t="n">
        <v>128</v>
      </c>
      <c r="L419" t="s">
        <v>76</v>
      </c>
      <c r="M419" t="s"/>
      <c r="N419" t="s">
        <v>131</v>
      </c>
      <c r="O419" t="s">
        <v>78</v>
      </c>
      <c r="P419" t="s">
        <v>683</v>
      </c>
      <c r="Q419" t="s"/>
      <c r="R419" t="s">
        <v>277</v>
      </c>
      <c r="S419" t="s">
        <v>686</v>
      </c>
      <c r="T419" t="s">
        <v>81</v>
      </c>
      <c r="U419" t="s">
        <v>82</v>
      </c>
      <c r="V419" t="s">
        <v>83</v>
      </c>
      <c r="W419" t="s">
        <v>108</v>
      </c>
      <c r="X419" t="s"/>
      <c r="Y419" t="s">
        <v>85</v>
      </c>
      <c r="Z419">
        <f>HYPERLINK("https://hotelmonitor-cachepage.eclerx.com/savepage/tk_15444263971613898_sr_2399.html","info")</f>
        <v/>
      </c>
      <c r="AA419" t="n">
        <v>170391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88</v>
      </c>
      <c r="AO419" t="s"/>
      <c r="AP419" t="n">
        <v>101</v>
      </c>
      <c r="AQ419" t="s">
        <v>89</v>
      </c>
      <c r="AR419" t="s"/>
      <c r="AS419" t="s"/>
      <c r="AT419" t="s">
        <v>90</v>
      </c>
      <c r="AU419" t="s"/>
      <c r="AV419" t="s"/>
      <c r="AW419" t="s"/>
      <c r="AX419" t="s"/>
      <c r="AY419" t="n">
        <v>4056097</v>
      </c>
      <c r="AZ419" t="s">
        <v>685</v>
      </c>
      <c r="BA419" t="s"/>
      <c r="BB419" t="n">
        <v>144699</v>
      </c>
      <c r="BC419" t="n">
        <v>13.33313</v>
      </c>
      <c r="BD419" t="n">
        <v>52.49382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687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41</v>
      </c>
      <c r="L420" t="s">
        <v>76</v>
      </c>
      <c r="M420" t="s"/>
      <c r="N420" t="s">
        <v>113</v>
      </c>
      <c r="O420" t="s">
        <v>78</v>
      </c>
      <c r="P420" t="s">
        <v>687</v>
      </c>
      <c r="Q420" t="s"/>
      <c r="R420" t="s">
        <v>513</v>
      </c>
      <c r="S420" t="s">
        <v>688</v>
      </c>
      <c r="T420" t="s">
        <v>81</v>
      </c>
      <c r="U420" t="s">
        <v>82</v>
      </c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HYPERLINK("https://hotelmonitor-cachepage.eclerx.com/savepage/tk_1544427437542952_sr_2399.html","info")</f>
        <v/>
      </c>
      <c r="AA420" t="n">
        <v>-2071668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88</v>
      </c>
      <c r="AO420" t="s"/>
      <c r="AP420" t="n">
        <v>405</v>
      </c>
      <c r="AQ420" t="s">
        <v>89</v>
      </c>
      <c r="AR420" t="s"/>
      <c r="AS420" t="s"/>
      <c r="AT420" t="s">
        <v>90</v>
      </c>
      <c r="AU420" t="s"/>
      <c r="AV420" t="s"/>
      <c r="AW420" t="s"/>
      <c r="AX420" t="s"/>
      <c r="AY420" t="n">
        <v>2071668</v>
      </c>
      <c r="AZ420" t="s">
        <v>689</v>
      </c>
      <c r="BA420" t="s"/>
      <c r="BB420" t="n">
        <v>484955</v>
      </c>
      <c r="BC420" t="n">
        <v>13.582392</v>
      </c>
      <c r="BD420" t="n">
        <v>52.50509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690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98.7</v>
      </c>
      <c r="L421" t="s">
        <v>76</v>
      </c>
      <c r="M421" t="s"/>
      <c r="N421" t="s">
        <v>113</v>
      </c>
      <c r="O421" t="s">
        <v>78</v>
      </c>
      <c r="P421" t="s">
        <v>690</v>
      </c>
      <c r="Q421" t="s"/>
      <c r="R421" t="s">
        <v>119</v>
      </c>
      <c r="S421" t="s">
        <v>204</v>
      </c>
      <c r="T421" t="s">
        <v>81</v>
      </c>
      <c r="U421" t="s">
        <v>82</v>
      </c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HYPERLINK("https://hotelmonitor-cachepage.eclerx.com/savepage/tk_15444261238038776_sr_2399.html","info")</f>
        <v/>
      </c>
      <c r="AA421" t="n">
        <v>-6796714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88</v>
      </c>
      <c r="AO421" t="s"/>
      <c r="AP421" t="n">
        <v>16</v>
      </c>
      <c r="AQ421" t="s">
        <v>89</v>
      </c>
      <c r="AR421" t="s"/>
      <c r="AS421" t="s"/>
      <c r="AT421" t="s">
        <v>90</v>
      </c>
      <c r="AU421" t="s"/>
      <c r="AV421" t="s"/>
      <c r="AW421" t="s"/>
      <c r="AX421" t="s"/>
      <c r="AY421" t="n">
        <v>6796714</v>
      </c>
      <c r="AZ421" t="s">
        <v>691</v>
      </c>
      <c r="BA421" t="s"/>
      <c r="BB421" t="n">
        <v>909620</v>
      </c>
      <c r="BC421" t="n">
        <v>13.41204</v>
      </c>
      <c r="BD421" t="n">
        <v>52.519431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692</v>
      </c>
      <c r="F422" t="n">
        <v>814164</v>
      </c>
      <c r="G422" t="s">
        <v>74</v>
      </c>
      <c r="H422" t="s">
        <v>75</v>
      </c>
      <c r="I422" t="s"/>
      <c r="J422" t="s">
        <v>74</v>
      </c>
      <c r="K422" t="n">
        <v>150</v>
      </c>
      <c r="L422" t="s">
        <v>76</v>
      </c>
      <c r="M422" t="s"/>
      <c r="N422" t="s">
        <v>693</v>
      </c>
      <c r="O422" t="s">
        <v>78</v>
      </c>
      <c r="P422" t="s">
        <v>694</v>
      </c>
      <c r="Q422" t="s"/>
      <c r="R422" t="s">
        <v>277</v>
      </c>
      <c r="S422" t="s">
        <v>695</v>
      </c>
      <c r="T422" t="s">
        <v>81</v>
      </c>
      <c r="U422" t="s">
        <v>82</v>
      </c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HYPERLINK("https://hotelmonitor-cachepage.eclerx.com/savepage/tk_15444276177054746_sr_2399.html","info")</f>
        <v/>
      </c>
      <c r="AA422" t="n">
        <v>155699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88</v>
      </c>
      <c r="AO422" t="s"/>
      <c r="AP422" t="n">
        <v>460</v>
      </c>
      <c r="AQ422" t="s">
        <v>89</v>
      </c>
      <c r="AR422" t="s"/>
      <c r="AS422" t="s"/>
      <c r="AT422" t="s">
        <v>90</v>
      </c>
      <c r="AU422" t="s"/>
      <c r="AV422" t="s"/>
      <c r="AW422" t="s"/>
      <c r="AX422" t="s"/>
      <c r="AY422" t="n">
        <v>1769381</v>
      </c>
      <c r="AZ422" t="s">
        <v>696</v>
      </c>
      <c r="BA422" t="s"/>
      <c r="BB422" t="n">
        <v>2434</v>
      </c>
      <c r="BC422" t="n">
        <v>13.328966</v>
      </c>
      <c r="BD422" t="n">
        <v>52.503527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692</v>
      </c>
      <c r="F423" t="n">
        <v>814164</v>
      </c>
      <c r="G423" t="s">
        <v>74</v>
      </c>
      <c r="H423" t="s">
        <v>75</v>
      </c>
      <c r="I423" t="s"/>
      <c r="J423" t="s">
        <v>74</v>
      </c>
      <c r="K423" t="n">
        <v>180</v>
      </c>
      <c r="L423" t="s">
        <v>76</v>
      </c>
      <c r="M423" t="s"/>
      <c r="N423" t="s">
        <v>693</v>
      </c>
      <c r="O423" t="s">
        <v>78</v>
      </c>
      <c r="P423" t="s">
        <v>694</v>
      </c>
      <c r="Q423" t="s"/>
      <c r="R423" t="s">
        <v>277</v>
      </c>
      <c r="S423" t="s">
        <v>697</v>
      </c>
      <c r="T423" t="s">
        <v>81</v>
      </c>
      <c r="U423" t="s">
        <v>82</v>
      </c>
      <c r="V423" t="s">
        <v>83</v>
      </c>
      <c r="W423" t="s">
        <v>108</v>
      </c>
      <c r="X423" t="s"/>
      <c r="Y423" t="s">
        <v>85</v>
      </c>
      <c r="Z423">
        <f>HYPERLINK("https://hotelmonitor-cachepage.eclerx.com/savepage/tk_15444276177054746_sr_2399.html","info")</f>
        <v/>
      </c>
      <c r="AA423" t="n">
        <v>155699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88</v>
      </c>
      <c r="AO423" t="s"/>
      <c r="AP423" t="n">
        <v>460</v>
      </c>
      <c r="AQ423" t="s">
        <v>89</v>
      </c>
      <c r="AR423" t="s"/>
      <c r="AS423" t="s"/>
      <c r="AT423" t="s">
        <v>90</v>
      </c>
      <c r="AU423" t="s"/>
      <c r="AV423" t="s"/>
      <c r="AW423" t="s"/>
      <c r="AX423" t="s"/>
      <c r="AY423" t="n">
        <v>1769381</v>
      </c>
      <c r="AZ423" t="s">
        <v>696</v>
      </c>
      <c r="BA423" t="s"/>
      <c r="BB423" t="n">
        <v>2434</v>
      </c>
      <c r="BC423" t="n">
        <v>13.328966</v>
      </c>
      <c r="BD423" t="n">
        <v>52.503527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692</v>
      </c>
      <c r="F424" t="n">
        <v>814164</v>
      </c>
      <c r="G424" t="s">
        <v>74</v>
      </c>
      <c r="H424" t="s">
        <v>75</v>
      </c>
      <c r="I424" t="s"/>
      <c r="J424" t="s">
        <v>74</v>
      </c>
      <c r="K424" t="n">
        <v>180</v>
      </c>
      <c r="L424" t="s">
        <v>76</v>
      </c>
      <c r="M424" t="s"/>
      <c r="N424" t="s">
        <v>698</v>
      </c>
      <c r="O424" t="s">
        <v>78</v>
      </c>
      <c r="P424" t="s">
        <v>694</v>
      </c>
      <c r="Q424" t="s"/>
      <c r="R424" t="s">
        <v>277</v>
      </c>
      <c r="S424" t="s">
        <v>697</v>
      </c>
      <c r="T424" t="s">
        <v>81</v>
      </c>
      <c r="U424" t="s">
        <v>82</v>
      </c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HYPERLINK("https://hotelmonitor-cachepage.eclerx.com/savepage/tk_15444276177054746_sr_2399.html","info")</f>
        <v/>
      </c>
      <c r="AA424" t="n">
        <v>155699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88</v>
      </c>
      <c r="AO424" t="s"/>
      <c r="AP424" t="n">
        <v>460</v>
      </c>
      <c r="AQ424" t="s">
        <v>89</v>
      </c>
      <c r="AR424" t="s"/>
      <c r="AS424" t="s"/>
      <c r="AT424" t="s">
        <v>90</v>
      </c>
      <c r="AU424" t="s"/>
      <c r="AV424" t="s"/>
      <c r="AW424" t="s"/>
      <c r="AX424" t="s"/>
      <c r="AY424" t="n">
        <v>1769381</v>
      </c>
      <c r="AZ424" t="s">
        <v>696</v>
      </c>
      <c r="BA424" t="s"/>
      <c r="BB424" t="n">
        <v>2434</v>
      </c>
      <c r="BC424" t="n">
        <v>13.328966</v>
      </c>
      <c r="BD424" t="n">
        <v>52.503527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692</v>
      </c>
      <c r="F425" t="n">
        <v>814164</v>
      </c>
      <c r="G425" t="s">
        <v>74</v>
      </c>
      <c r="H425" t="s">
        <v>75</v>
      </c>
      <c r="I425" t="s"/>
      <c r="J425" t="s">
        <v>74</v>
      </c>
      <c r="K425" t="n">
        <v>210</v>
      </c>
      <c r="L425" t="s">
        <v>76</v>
      </c>
      <c r="M425" t="s"/>
      <c r="N425" t="s">
        <v>698</v>
      </c>
      <c r="O425" t="s">
        <v>78</v>
      </c>
      <c r="P425" t="s">
        <v>694</v>
      </c>
      <c r="Q425" t="s"/>
      <c r="R425" t="s">
        <v>277</v>
      </c>
      <c r="S425" t="s">
        <v>699</v>
      </c>
      <c r="T425" t="s">
        <v>81</v>
      </c>
      <c r="U425" t="s">
        <v>82</v>
      </c>
      <c r="V425" t="s">
        <v>83</v>
      </c>
      <c r="W425" t="s">
        <v>108</v>
      </c>
      <c r="X425" t="s"/>
      <c r="Y425" t="s">
        <v>85</v>
      </c>
      <c r="Z425">
        <f>HYPERLINK("https://hotelmonitor-cachepage.eclerx.com/savepage/tk_15444276177054746_sr_2399.html","info")</f>
        <v/>
      </c>
      <c r="AA425" t="n">
        <v>155699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88</v>
      </c>
      <c r="AO425" t="s"/>
      <c r="AP425" t="n">
        <v>460</v>
      </c>
      <c r="AQ425" t="s">
        <v>89</v>
      </c>
      <c r="AR425" t="s"/>
      <c r="AS425" t="s"/>
      <c r="AT425" t="s">
        <v>90</v>
      </c>
      <c r="AU425" t="s"/>
      <c r="AV425" t="s"/>
      <c r="AW425" t="s"/>
      <c r="AX425" t="s"/>
      <c r="AY425" t="n">
        <v>1769381</v>
      </c>
      <c r="AZ425" t="s">
        <v>696</v>
      </c>
      <c r="BA425" t="s"/>
      <c r="BB425" t="n">
        <v>2434</v>
      </c>
      <c r="BC425" t="n">
        <v>13.328966</v>
      </c>
      <c r="BD425" t="n">
        <v>52.503527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692</v>
      </c>
      <c r="F426" t="n">
        <v>814164</v>
      </c>
      <c r="G426" t="s">
        <v>74</v>
      </c>
      <c r="H426" t="s">
        <v>75</v>
      </c>
      <c r="I426" t="s"/>
      <c r="J426" t="s">
        <v>74</v>
      </c>
      <c r="K426" t="n">
        <v>550</v>
      </c>
      <c r="L426" t="s">
        <v>76</v>
      </c>
      <c r="M426" t="s"/>
      <c r="N426" t="s">
        <v>700</v>
      </c>
      <c r="O426" t="s">
        <v>78</v>
      </c>
      <c r="P426" t="s">
        <v>694</v>
      </c>
      <c r="Q426" t="s"/>
      <c r="R426" t="s">
        <v>277</v>
      </c>
      <c r="S426" t="s">
        <v>701</v>
      </c>
      <c r="T426" t="s">
        <v>81</v>
      </c>
      <c r="U426" t="s">
        <v>82</v>
      </c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HYPERLINK("https://hotelmonitor-cachepage.eclerx.com/savepage/tk_15444276177054746_sr_2399.html","info")</f>
        <v/>
      </c>
      <c r="AA426" t="n">
        <v>155699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88</v>
      </c>
      <c r="AO426" t="s"/>
      <c r="AP426" t="n">
        <v>460</v>
      </c>
      <c r="AQ426" t="s">
        <v>89</v>
      </c>
      <c r="AR426" t="s"/>
      <c r="AS426" t="s"/>
      <c r="AT426" t="s">
        <v>90</v>
      </c>
      <c r="AU426" t="s"/>
      <c r="AV426" t="s"/>
      <c r="AW426" t="s"/>
      <c r="AX426" t="s"/>
      <c r="AY426" t="n">
        <v>1769381</v>
      </c>
      <c r="AZ426" t="s">
        <v>696</v>
      </c>
      <c r="BA426" t="s"/>
      <c r="BB426" t="n">
        <v>2434</v>
      </c>
      <c r="BC426" t="n">
        <v>13.328966</v>
      </c>
      <c r="BD426" t="n">
        <v>52.503527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692</v>
      </c>
      <c r="F427" t="n">
        <v>814164</v>
      </c>
      <c r="G427" t="s">
        <v>74</v>
      </c>
      <c r="H427" t="s">
        <v>75</v>
      </c>
      <c r="I427" t="s"/>
      <c r="J427" t="s">
        <v>74</v>
      </c>
      <c r="K427" t="n">
        <v>580</v>
      </c>
      <c r="L427" t="s">
        <v>76</v>
      </c>
      <c r="M427" t="s"/>
      <c r="N427" t="s">
        <v>700</v>
      </c>
      <c r="O427" t="s">
        <v>78</v>
      </c>
      <c r="P427" t="s">
        <v>694</v>
      </c>
      <c r="Q427" t="s"/>
      <c r="R427" t="s">
        <v>277</v>
      </c>
      <c r="S427" t="s">
        <v>702</v>
      </c>
      <c r="T427" t="s">
        <v>81</v>
      </c>
      <c r="U427" t="s">
        <v>82</v>
      </c>
      <c r="V427" t="s">
        <v>83</v>
      </c>
      <c r="W427" t="s">
        <v>108</v>
      </c>
      <c r="X427" t="s"/>
      <c r="Y427" t="s">
        <v>85</v>
      </c>
      <c r="Z427">
        <f>HYPERLINK("https://hotelmonitor-cachepage.eclerx.com/savepage/tk_15444276177054746_sr_2399.html","info")</f>
        <v/>
      </c>
      <c r="AA427" t="n">
        <v>155699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88</v>
      </c>
      <c r="AO427" t="s"/>
      <c r="AP427" t="n">
        <v>460</v>
      </c>
      <c r="AQ427" t="s">
        <v>89</v>
      </c>
      <c r="AR427" t="s"/>
      <c r="AS427" t="s"/>
      <c r="AT427" t="s">
        <v>90</v>
      </c>
      <c r="AU427" t="s"/>
      <c r="AV427" t="s"/>
      <c r="AW427" t="s"/>
      <c r="AX427" t="s"/>
      <c r="AY427" t="n">
        <v>1769381</v>
      </c>
      <c r="AZ427" t="s">
        <v>696</v>
      </c>
      <c r="BA427" t="s"/>
      <c r="BB427" t="n">
        <v>2434</v>
      </c>
      <c r="BC427" t="n">
        <v>13.328966</v>
      </c>
      <c r="BD427" t="n">
        <v>52.503527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692</v>
      </c>
      <c r="F428" t="n">
        <v>814164</v>
      </c>
      <c r="G428" t="s">
        <v>74</v>
      </c>
      <c r="H428" t="s">
        <v>75</v>
      </c>
      <c r="I428" t="s"/>
      <c r="J428" t="s">
        <v>74</v>
      </c>
      <c r="K428" t="n">
        <v>650</v>
      </c>
      <c r="L428" t="s">
        <v>76</v>
      </c>
      <c r="M428" t="s"/>
      <c r="N428" t="s">
        <v>703</v>
      </c>
      <c r="O428" t="s">
        <v>78</v>
      </c>
      <c r="P428" t="s">
        <v>694</v>
      </c>
      <c r="Q428" t="s"/>
      <c r="R428" t="s">
        <v>277</v>
      </c>
      <c r="S428" t="s">
        <v>704</v>
      </c>
      <c r="T428" t="s">
        <v>81</v>
      </c>
      <c r="U428" t="s">
        <v>82</v>
      </c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HYPERLINK("https://hotelmonitor-cachepage.eclerx.com/savepage/tk_15444276177054746_sr_2399.html","info")</f>
        <v/>
      </c>
      <c r="AA428" t="n">
        <v>155699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88</v>
      </c>
      <c r="AO428" t="s"/>
      <c r="AP428" t="n">
        <v>460</v>
      </c>
      <c r="AQ428" t="s">
        <v>89</v>
      </c>
      <c r="AR428" t="s"/>
      <c r="AS428" t="s"/>
      <c r="AT428" t="s">
        <v>90</v>
      </c>
      <c r="AU428" t="s"/>
      <c r="AV428" t="s"/>
      <c r="AW428" t="s"/>
      <c r="AX428" t="s"/>
      <c r="AY428" t="n">
        <v>1769381</v>
      </c>
      <c r="AZ428" t="s">
        <v>696</v>
      </c>
      <c r="BA428" t="s"/>
      <c r="BB428" t="n">
        <v>2434</v>
      </c>
      <c r="BC428" t="n">
        <v>13.328966</v>
      </c>
      <c r="BD428" t="n">
        <v>52.503527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692</v>
      </c>
      <c r="F429" t="n">
        <v>814164</v>
      </c>
      <c r="G429" t="s">
        <v>74</v>
      </c>
      <c r="H429" t="s">
        <v>75</v>
      </c>
      <c r="I429" t="s"/>
      <c r="J429" t="s">
        <v>74</v>
      </c>
      <c r="K429" t="n">
        <v>680</v>
      </c>
      <c r="L429" t="s">
        <v>76</v>
      </c>
      <c r="M429" t="s"/>
      <c r="N429" t="s">
        <v>703</v>
      </c>
      <c r="O429" t="s">
        <v>78</v>
      </c>
      <c r="P429" t="s">
        <v>694</v>
      </c>
      <c r="Q429" t="s"/>
      <c r="R429" t="s">
        <v>277</v>
      </c>
      <c r="S429" t="s">
        <v>705</v>
      </c>
      <c r="T429" t="s">
        <v>81</v>
      </c>
      <c r="U429" t="s">
        <v>82</v>
      </c>
      <c r="V429" t="s">
        <v>83</v>
      </c>
      <c r="W429" t="s">
        <v>108</v>
      </c>
      <c r="X429" t="s"/>
      <c r="Y429" t="s">
        <v>85</v>
      </c>
      <c r="Z429">
        <f>HYPERLINK("https://hotelmonitor-cachepage.eclerx.com/savepage/tk_15444276177054746_sr_2399.html","info")</f>
        <v/>
      </c>
      <c r="AA429" t="n">
        <v>155699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88</v>
      </c>
      <c r="AO429" t="s"/>
      <c r="AP429" t="n">
        <v>460</v>
      </c>
      <c r="AQ429" t="s">
        <v>89</v>
      </c>
      <c r="AR429" t="s"/>
      <c r="AS429" t="s"/>
      <c r="AT429" t="s">
        <v>90</v>
      </c>
      <c r="AU429" t="s"/>
      <c r="AV429" t="s"/>
      <c r="AW429" t="s"/>
      <c r="AX429" t="s"/>
      <c r="AY429" t="n">
        <v>1769381</v>
      </c>
      <c r="AZ429" t="s">
        <v>696</v>
      </c>
      <c r="BA429" t="s"/>
      <c r="BB429" t="n">
        <v>2434</v>
      </c>
      <c r="BC429" t="n">
        <v>13.328966</v>
      </c>
      <c r="BD429" t="n">
        <v>52.503527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706</v>
      </c>
      <c r="F430" t="n">
        <v>3554772</v>
      </c>
      <c r="G430" t="s">
        <v>74</v>
      </c>
      <c r="H430" t="s">
        <v>75</v>
      </c>
      <c r="I430" t="s"/>
      <c r="J430" t="s">
        <v>74</v>
      </c>
      <c r="K430" t="n">
        <v>102.48</v>
      </c>
      <c r="L430" t="s">
        <v>76</v>
      </c>
      <c r="M430" t="s"/>
      <c r="N430" t="s">
        <v>707</v>
      </c>
      <c r="O430" t="s">
        <v>78</v>
      </c>
      <c r="P430" t="s">
        <v>708</v>
      </c>
      <c r="Q430" t="s"/>
      <c r="R430" t="s">
        <v>277</v>
      </c>
      <c r="S430" t="s">
        <v>709</v>
      </c>
      <c r="T430" t="s">
        <v>81</v>
      </c>
      <c r="U430" t="s">
        <v>82</v>
      </c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HYPERLINK("https://hotelmonitor-cachepage.eclerx.com/savepage/tk_15444271461897798_sr_2399.html","info")</f>
        <v/>
      </c>
      <c r="AA430" t="n">
        <v>9274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88</v>
      </c>
      <c r="AO430" t="s"/>
      <c r="AP430" t="n">
        <v>317</v>
      </c>
      <c r="AQ430" t="s">
        <v>89</v>
      </c>
      <c r="AR430" t="s"/>
      <c r="AS430" t="s"/>
      <c r="AT430" t="s">
        <v>90</v>
      </c>
      <c r="AU430" t="s"/>
      <c r="AV430" t="s"/>
      <c r="AW430" t="s"/>
      <c r="AX430" t="s"/>
      <c r="AY430" t="n">
        <v>1704877</v>
      </c>
      <c r="AZ430" t="s">
        <v>710</v>
      </c>
      <c r="BA430" t="s"/>
      <c r="BB430" t="n">
        <v>10517</v>
      </c>
      <c r="BC430" t="n">
        <v>13.402762</v>
      </c>
      <c r="BD430" t="n">
        <v>52.51955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706</v>
      </c>
      <c r="F431" t="n">
        <v>3554772</v>
      </c>
      <c r="G431" t="s">
        <v>74</v>
      </c>
      <c r="H431" t="s">
        <v>75</v>
      </c>
      <c r="I431" t="s"/>
      <c r="J431" t="s">
        <v>74</v>
      </c>
      <c r="K431" t="n">
        <v>159.14</v>
      </c>
      <c r="L431" t="s">
        <v>76</v>
      </c>
      <c r="M431" t="s"/>
      <c r="N431" t="s">
        <v>711</v>
      </c>
      <c r="O431" t="s">
        <v>78</v>
      </c>
      <c r="P431" t="s">
        <v>708</v>
      </c>
      <c r="Q431" t="s"/>
      <c r="R431" t="s">
        <v>277</v>
      </c>
      <c r="S431" t="s">
        <v>712</v>
      </c>
      <c r="T431" t="s">
        <v>81</v>
      </c>
      <c r="U431" t="s">
        <v>82</v>
      </c>
      <c r="V431" t="s">
        <v>83</v>
      </c>
      <c r="W431" t="s">
        <v>108</v>
      </c>
      <c r="X431" t="s"/>
      <c r="Y431" t="s">
        <v>85</v>
      </c>
      <c r="Z431">
        <f>HYPERLINK("https://hotelmonitor-cachepage.eclerx.com/savepage/tk_15444271461897798_sr_2399.html","info")</f>
        <v/>
      </c>
      <c r="AA431" t="n">
        <v>9274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88</v>
      </c>
      <c r="AO431" t="s"/>
      <c r="AP431" t="n">
        <v>317</v>
      </c>
      <c r="AQ431" t="s">
        <v>89</v>
      </c>
      <c r="AR431" t="s"/>
      <c r="AS431" t="s"/>
      <c r="AT431" t="s">
        <v>90</v>
      </c>
      <c r="AU431" t="s"/>
      <c r="AV431" t="s"/>
      <c r="AW431" t="s"/>
      <c r="AX431" t="s"/>
      <c r="AY431" t="n">
        <v>1704877</v>
      </c>
      <c r="AZ431" t="s">
        <v>710</v>
      </c>
      <c r="BA431" t="s"/>
      <c r="BB431" t="n">
        <v>10517</v>
      </c>
      <c r="BC431" t="n">
        <v>13.402762</v>
      </c>
      <c r="BD431" t="n">
        <v>52.51955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706</v>
      </c>
      <c r="F432" t="n">
        <v>3554772</v>
      </c>
      <c r="G432" t="s">
        <v>74</v>
      </c>
      <c r="H432" t="s">
        <v>75</v>
      </c>
      <c r="I432" t="s"/>
      <c r="J432" t="s">
        <v>74</v>
      </c>
      <c r="K432" t="n">
        <v>102.48</v>
      </c>
      <c r="L432" t="s">
        <v>76</v>
      </c>
      <c r="M432" t="s"/>
      <c r="N432" t="s">
        <v>713</v>
      </c>
      <c r="O432" t="s">
        <v>78</v>
      </c>
      <c r="P432" t="s">
        <v>708</v>
      </c>
      <c r="Q432" t="s"/>
      <c r="R432" t="s">
        <v>277</v>
      </c>
      <c r="S432" t="s">
        <v>709</v>
      </c>
      <c r="T432" t="s">
        <v>81</v>
      </c>
      <c r="U432" t="s">
        <v>82</v>
      </c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HYPERLINK("https://hotelmonitor-cachepage.eclerx.com/savepage/tk_15444271461897798_sr_2399.html","info")</f>
        <v/>
      </c>
      <c r="AA432" t="n">
        <v>9274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88</v>
      </c>
      <c r="AO432" t="s"/>
      <c r="AP432" t="n">
        <v>317</v>
      </c>
      <c r="AQ432" t="s">
        <v>89</v>
      </c>
      <c r="AR432" t="s"/>
      <c r="AS432" t="s"/>
      <c r="AT432" t="s">
        <v>90</v>
      </c>
      <c r="AU432" t="s"/>
      <c r="AV432" t="s"/>
      <c r="AW432" t="s"/>
      <c r="AX432" t="s"/>
      <c r="AY432" t="n">
        <v>1704877</v>
      </c>
      <c r="AZ432" t="s">
        <v>710</v>
      </c>
      <c r="BA432" t="s"/>
      <c r="BB432" t="n">
        <v>10517</v>
      </c>
      <c r="BC432" t="n">
        <v>13.402762</v>
      </c>
      <c r="BD432" t="n">
        <v>52.51955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706</v>
      </c>
      <c r="F433" t="n">
        <v>3554772</v>
      </c>
      <c r="G433" t="s">
        <v>74</v>
      </c>
      <c r="H433" t="s">
        <v>75</v>
      </c>
      <c r="I433" t="s"/>
      <c r="J433" t="s">
        <v>74</v>
      </c>
      <c r="K433" t="n">
        <v>102.48</v>
      </c>
      <c r="L433" t="s">
        <v>76</v>
      </c>
      <c r="M433" t="s"/>
      <c r="N433" t="s">
        <v>714</v>
      </c>
      <c r="O433" t="s">
        <v>78</v>
      </c>
      <c r="P433" t="s">
        <v>708</v>
      </c>
      <c r="Q433" t="s"/>
      <c r="R433" t="s">
        <v>277</v>
      </c>
      <c r="S433" t="s">
        <v>709</v>
      </c>
      <c r="T433" t="s">
        <v>81</v>
      </c>
      <c r="U433" t="s">
        <v>82</v>
      </c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HYPERLINK("https://hotelmonitor-cachepage.eclerx.com/savepage/tk_15444271461897798_sr_2399.html","info")</f>
        <v/>
      </c>
      <c r="AA433" t="n">
        <v>9274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88</v>
      </c>
      <c r="AO433" t="s"/>
      <c r="AP433" t="n">
        <v>317</v>
      </c>
      <c r="AQ433" t="s">
        <v>89</v>
      </c>
      <c r="AR433" t="s"/>
      <c r="AS433" t="s"/>
      <c r="AT433" t="s">
        <v>90</v>
      </c>
      <c r="AU433" t="s"/>
      <c r="AV433" t="s"/>
      <c r="AW433" t="s"/>
      <c r="AX433" t="s"/>
      <c r="AY433" t="n">
        <v>1704877</v>
      </c>
      <c r="AZ433" t="s">
        <v>710</v>
      </c>
      <c r="BA433" t="s"/>
      <c r="BB433" t="n">
        <v>10517</v>
      </c>
      <c r="BC433" t="n">
        <v>13.402762</v>
      </c>
      <c r="BD433" t="n">
        <v>52.51955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706</v>
      </c>
      <c r="F434" t="n">
        <v>3554772</v>
      </c>
      <c r="G434" t="s">
        <v>74</v>
      </c>
      <c r="H434" t="s">
        <v>75</v>
      </c>
      <c r="I434" t="s"/>
      <c r="J434" t="s">
        <v>74</v>
      </c>
      <c r="K434" t="n">
        <v>102.48</v>
      </c>
      <c r="L434" t="s">
        <v>76</v>
      </c>
      <c r="M434" t="s"/>
      <c r="N434" t="s">
        <v>715</v>
      </c>
      <c r="O434" t="s">
        <v>78</v>
      </c>
      <c r="P434" t="s">
        <v>708</v>
      </c>
      <c r="Q434" t="s"/>
      <c r="R434" t="s">
        <v>277</v>
      </c>
      <c r="S434" t="s">
        <v>709</v>
      </c>
      <c r="T434" t="s">
        <v>81</v>
      </c>
      <c r="U434" t="s">
        <v>82</v>
      </c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HYPERLINK("https://hotelmonitor-cachepage.eclerx.com/savepage/tk_15444271461897798_sr_2399.html","info")</f>
        <v/>
      </c>
      <c r="AA434" t="n">
        <v>9274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88</v>
      </c>
      <c r="AO434" t="s"/>
      <c r="AP434" t="n">
        <v>317</v>
      </c>
      <c r="AQ434" t="s">
        <v>89</v>
      </c>
      <c r="AR434" t="s"/>
      <c r="AS434" t="s"/>
      <c r="AT434" t="s">
        <v>90</v>
      </c>
      <c r="AU434" t="s"/>
      <c r="AV434" t="s"/>
      <c r="AW434" t="s"/>
      <c r="AX434" t="s"/>
      <c r="AY434" t="n">
        <v>1704877</v>
      </c>
      <c r="AZ434" t="s">
        <v>710</v>
      </c>
      <c r="BA434" t="s"/>
      <c r="BB434" t="n">
        <v>10517</v>
      </c>
      <c r="BC434" t="n">
        <v>13.402762</v>
      </c>
      <c r="BD434" t="n">
        <v>52.51955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706</v>
      </c>
      <c r="F435" t="n">
        <v>3554772</v>
      </c>
      <c r="G435" t="s">
        <v>74</v>
      </c>
      <c r="H435" t="s">
        <v>75</v>
      </c>
      <c r="I435" t="s"/>
      <c r="J435" t="s">
        <v>74</v>
      </c>
      <c r="K435" t="n">
        <v>120.54</v>
      </c>
      <c r="L435" t="s">
        <v>76</v>
      </c>
      <c r="M435" t="s"/>
      <c r="N435" t="s">
        <v>716</v>
      </c>
      <c r="O435" t="s">
        <v>78</v>
      </c>
      <c r="P435" t="s">
        <v>708</v>
      </c>
      <c r="Q435" t="s"/>
      <c r="R435" t="s">
        <v>277</v>
      </c>
      <c r="S435" t="s">
        <v>717</v>
      </c>
      <c r="T435" t="s">
        <v>81</v>
      </c>
      <c r="U435" t="s">
        <v>82</v>
      </c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HYPERLINK("https://hotelmonitor-cachepage.eclerx.com/savepage/tk_15444271461897798_sr_2399.html","info")</f>
        <v/>
      </c>
      <c r="AA435" t="n">
        <v>9274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88</v>
      </c>
      <c r="AO435" t="s"/>
      <c r="AP435" t="n">
        <v>317</v>
      </c>
      <c r="AQ435" t="s">
        <v>89</v>
      </c>
      <c r="AR435" t="s"/>
      <c r="AS435" t="s"/>
      <c r="AT435" t="s">
        <v>90</v>
      </c>
      <c r="AU435" t="s"/>
      <c r="AV435" t="s"/>
      <c r="AW435" t="s"/>
      <c r="AX435" t="s"/>
      <c r="AY435" t="n">
        <v>1704877</v>
      </c>
      <c r="AZ435" t="s">
        <v>710</v>
      </c>
      <c r="BA435" t="s"/>
      <c r="BB435" t="n">
        <v>10517</v>
      </c>
      <c r="BC435" t="n">
        <v>13.402762</v>
      </c>
      <c r="BD435" t="n">
        <v>52.51955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706</v>
      </c>
      <c r="F436" t="n">
        <v>3554772</v>
      </c>
      <c r="G436" t="s">
        <v>74</v>
      </c>
      <c r="H436" t="s">
        <v>75</v>
      </c>
      <c r="I436" t="s"/>
      <c r="J436" t="s">
        <v>74</v>
      </c>
      <c r="K436" t="n">
        <v>120.54</v>
      </c>
      <c r="L436" t="s">
        <v>76</v>
      </c>
      <c r="M436" t="s"/>
      <c r="N436" t="s">
        <v>718</v>
      </c>
      <c r="O436" t="s">
        <v>78</v>
      </c>
      <c r="P436" t="s">
        <v>708</v>
      </c>
      <c r="Q436" t="s"/>
      <c r="R436" t="s">
        <v>277</v>
      </c>
      <c r="S436" t="s">
        <v>717</v>
      </c>
      <c r="T436" t="s">
        <v>81</v>
      </c>
      <c r="U436" t="s">
        <v>82</v>
      </c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HYPERLINK("https://hotelmonitor-cachepage.eclerx.com/savepage/tk_15444271461897798_sr_2399.html","info")</f>
        <v/>
      </c>
      <c r="AA436" t="n">
        <v>9274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88</v>
      </c>
      <c r="AO436" t="s"/>
      <c r="AP436" t="n">
        <v>317</v>
      </c>
      <c r="AQ436" t="s">
        <v>89</v>
      </c>
      <c r="AR436" t="s"/>
      <c r="AS436" t="s"/>
      <c r="AT436" t="s">
        <v>90</v>
      </c>
      <c r="AU436" t="s"/>
      <c r="AV436" t="s"/>
      <c r="AW436" t="s"/>
      <c r="AX436" t="s"/>
      <c r="AY436" t="n">
        <v>1704877</v>
      </c>
      <c r="AZ436" t="s">
        <v>710</v>
      </c>
      <c r="BA436" t="s"/>
      <c r="BB436" t="n">
        <v>10517</v>
      </c>
      <c r="BC436" t="n">
        <v>13.402762</v>
      </c>
      <c r="BD436" t="n">
        <v>52.51955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706</v>
      </c>
      <c r="F437" t="n">
        <v>3554772</v>
      </c>
      <c r="G437" t="s">
        <v>74</v>
      </c>
      <c r="H437" t="s">
        <v>75</v>
      </c>
      <c r="I437" t="s"/>
      <c r="J437" t="s">
        <v>74</v>
      </c>
      <c r="K437" t="n">
        <v>120.54</v>
      </c>
      <c r="L437" t="s">
        <v>76</v>
      </c>
      <c r="M437" t="s"/>
      <c r="N437" t="s">
        <v>719</v>
      </c>
      <c r="O437" t="s">
        <v>78</v>
      </c>
      <c r="P437" t="s">
        <v>708</v>
      </c>
      <c r="Q437" t="s"/>
      <c r="R437" t="s">
        <v>277</v>
      </c>
      <c r="S437" t="s">
        <v>717</v>
      </c>
      <c r="T437" t="s">
        <v>81</v>
      </c>
      <c r="U437" t="s">
        <v>82</v>
      </c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HYPERLINK("https://hotelmonitor-cachepage.eclerx.com/savepage/tk_15444271461897798_sr_2399.html","info")</f>
        <v/>
      </c>
      <c r="AA437" t="n">
        <v>9274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88</v>
      </c>
      <c r="AO437" t="s"/>
      <c r="AP437" t="n">
        <v>317</v>
      </c>
      <c r="AQ437" t="s">
        <v>89</v>
      </c>
      <c r="AR437" t="s"/>
      <c r="AS437" t="s"/>
      <c r="AT437" t="s">
        <v>90</v>
      </c>
      <c r="AU437" t="s"/>
      <c r="AV437" t="s"/>
      <c r="AW437" t="s"/>
      <c r="AX437" t="s"/>
      <c r="AY437" t="n">
        <v>1704877</v>
      </c>
      <c r="AZ437" t="s">
        <v>710</v>
      </c>
      <c r="BA437" t="s"/>
      <c r="BB437" t="n">
        <v>10517</v>
      </c>
      <c r="BC437" t="n">
        <v>13.402762</v>
      </c>
      <c r="BD437" t="n">
        <v>52.51955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706</v>
      </c>
      <c r="F438" t="n">
        <v>3554772</v>
      </c>
      <c r="G438" t="s">
        <v>74</v>
      </c>
      <c r="H438" t="s">
        <v>75</v>
      </c>
      <c r="I438" t="s"/>
      <c r="J438" t="s">
        <v>74</v>
      </c>
      <c r="K438" t="n">
        <v>143.13</v>
      </c>
      <c r="L438" t="s">
        <v>76</v>
      </c>
      <c r="M438" t="s"/>
      <c r="N438" t="s">
        <v>720</v>
      </c>
      <c r="O438" t="s">
        <v>78</v>
      </c>
      <c r="P438" t="s">
        <v>708</v>
      </c>
      <c r="Q438" t="s"/>
      <c r="R438" t="s">
        <v>277</v>
      </c>
      <c r="S438" t="s">
        <v>721</v>
      </c>
      <c r="T438" t="s">
        <v>81</v>
      </c>
      <c r="U438" t="s">
        <v>82</v>
      </c>
      <c r="V438" t="s">
        <v>83</v>
      </c>
      <c r="W438" t="s">
        <v>108</v>
      </c>
      <c r="X438" t="s"/>
      <c r="Y438" t="s">
        <v>85</v>
      </c>
      <c r="Z438">
        <f>HYPERLINK("https://hotelmonitor-cachepage.eclerx.com/savepage/tk_15444271461897798_sr_2399.html","info")</f>
        <v/>
      </c>
      <c r="AA438" t="n">
        <v>9274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88</v>
      </c>
      <c r="AO438" t="s"/>
      <c r="AP438" t="n">
        <v>317</v>
      </c>
      <c r="AQ438" t="s">
        <v>89</v>
      </c>
      <c r="AR438" t="s"/>
      <c r="AS438" t="s"/>
      <c r="AT438" t="s">
        <v>90</v>
      </c>
      <c r="AU438" t="s"/>
      <c r="AV438" t="s"/>
      <c r="AW438" t="s"/>
      <c r="AX438" t="s"/>
      <c r="AY438" t="n">
        <v>1704877</v>
      </c>
      <c r="AZ438" t="s">
        <v>710</v>
      </c>
      <c r="BA438" t="s"/>
      <c r="BB438" t="n">
        <v>10517</v>
      </c>
      <c r="BC438" t="n">
        <v>13.402762</v>
      </c>
      <c r="BD438" t="n">
        <v>52.51955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706</v>
      </c>
      <c r="F439" t="n">
        <v>3554772</v>
      </c>
      <c r="G439" t="s">
        <v>74</v>
      </c>
      <c r="H439" t="s">
        <v>75</v>
      </c>
      <c r="I439" t="s"/>
      <c r="J439" t="s">
        <v>74</v>
      </c>
      <c r="K439" t="n">
        <v>143.13</v>
      </c>
      <c r="L439" t="s">
        <v>76</v>
      </c>
      <c r="M439" t="s"/>
      <c r="N439" t="s">
        <v>713</v>
      </c>
      <c r="O439" t="s">
        <v>78</v>
      </c>
      <c r="P439" t="s">
        <v>708</v>
      </c>
      <c r="Q439" t="s"/>
      <c r="R439" t="s">
        <v>277</v>
      </c>
      <c r="S439" t="s">
        <v>721</v>
      </c>
      <c r="T439" t="s">
        <v>81</v>
      </c>
      <c r="U439" t="s">
        <v>82</v>
      </c>
      <c r="V439" t="s">
        <v>83</v>
      </c>
      <c r="W439" t="s">
        <v>108</v>
      </c>
      <c r="X439" t="s"/>
      <c r="Y439" t="s">
        <v>85</v>
      </c>
      <c r="Z439">
        <f>HYPERLINK("https://hotelmonitor-cachepage.eclerx.com/savepage/tk_15444271461897798_sr_2399.html","info")</f>
        <v/>
      </c>
      <c r="AA439" t="n">
        <v>9274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88</v>
      </c>
      <c r="AO439" t="s"/>
      <c r="AP439" t="n">
        <v>317</v>
      </c>
      <c r="AQ439" t="s">
        <v>89</v>
      </c>
      <c r="AR439" t="s"/>
      <c r="AS439" t="s"/>
      <c r="AT439" t="s">
        <v>90</v>
      </c>
      <c r="AU439" t="s"/>
      <c r="AV439" t="s"/>
      <c r="AW439" t="s"/>
      <c r="AX439" t="s"/>
      <c r="AY439" t="n">
        <v>1704877</v>
      </c>
      <c r="AZ439" t="s">
        <v>710</v>
      </c>
      <c r="BA439" t="s"/>
      <c r="BB439" t="n">
        <v>10517</v>
      </c>
      <c r="BC439" t="n">
        <v>13.402762</v>
      </c>
      <c r="BD439" t="n">
        <v>52.51955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706</v>
      </c>
      <c r="F440" t="n">
        <v>3554772</v>
      </c>
      <c r="G440" t="s">
        <v>74</v>
      </c>
      <c r="H440" t="s">
        <v>75</v>
      </c>
      <c r="I440" t="s"/>
      <c r="J440" t="s">
        <v>74</v>
      </c>
      <c r="K440" t="n">
        <v>145.32</v>
      </c>
      <c r="L440" t="s">
        <v>76</v>
      </c>
      <c r="M440" t="s"/>
      <c r="N440" t="s">
        <v>722</v>
      </c>
      <c r="O440" t="s">
        <v>78</v>
      </c>
      <c r="P440" t="s">
        <v>708</v>
      </c>
      <c r="Q440" t="s"/>
      <c r="R440" t="s">
        <v>277</v>
      </c>
      <c r="S440" t="s">
        <v>723</v>
      </c>
      <c r="T440" t="s">
        <v>81</v>
      </c>
      <c r="U440" t="s">
        <v>82</v>
      </c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HYPERLINK("https://hotelmonitor-cachepage.eclerx.com/savepage/tk_15444271461897798_sr_2399.html","info")</f>
        <v/>
      </c>
      <c r="AA440" t="n">
        <v>9274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88</v>
      </c>
      <c r="AO440" t="s"/>
      <c r="AP440" t="n">
        <v>317</v>
      </c>
      <c r="AQ440" t="s">
        <v>89</v>
      </c>
      <c r="AR440" t="s"/>
      <c r="AS440" t="s"/>
      <c r="AT440" t="s">
        <v>90</v>
      </c>
      <c r="AU440" t="s"/>
      <c r="AV440" t="s"/>
      <c r="AW440" t="s"/>
      <c r="AX440" t="s"/>
      <c r="AY440" t="n">
        <v>1704877</v>
      </c>
      <c r="AZ440" t="s">
        <v>710</v>
      </c>
      <c r="BA440" t="s"/>
      <c r="BB440" t="n">
        <v>10517</v>
      </c>
      <c r="BC440" t="n">
        <v>13.402762</v>
      </c>
      <c r="BD440" t="n">
        <v>52.51955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706</v>
      </c>
      <c r="F441" t="n">
        <v>3554772</v>
      </c>
      <c r="G441" t="s">
        <v>74</v>
      </c>
      <c r="H441" t="s">
        <v>75</v>
      </c>
      <c r="I441" t="s"/>
      <c r="J441" t="s">
        <v>74</v>
      </c>
      <c r="K441" t="n">
        <v>145.32</v>
      </c>
      <c r="L441" t="s">
        <v>76</v>
      </c>
      <c r="M441" t="s"/>
      <c r="N441" t="s">
        <v>724</v>
      </c>
      <c r="O441" t="s">
        <v>78</v>
      </c>
      <c r="P441" t="s">
        <v>708</v>
      </c>
      <c r="Q441" t="s"/>
      <c r="R441" t="s">
        <v>277</v>
      </c>
      <c r="S441" t="s">
        <v>723</v>
      </c>
      <c r="T441" t="s">
        <v>81</v>
      </c>
      <c r="U441" t="s">
        <v>82</v>
      </c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HYPERLINK("https://hotelmonitor-cachepage.eclerx.com/savepage/tk_15444271461897798_sr_2399.html","info")</f>
        <v/>
      </c>
      <c r="AA441" t="n">
        <v>9274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88</v>
      </c>
      <c r="AO441" t="s"/>
      <c r="AP441" t="n">
        <v>317</v>
      </c>
      <c r="AQ441" t="s">
        <v>89</v>
      </c>
      <c r="AR441" t="s"/>
      <c r="AS441" t="s"/>
      <c r="AT441" t="s">
        <v>90</v>
      </c>
      <c r="AU441" t="s"/>
      <c r="AV441" t="s"/>
      <c r="AW441" t="s"/>
      <c r="AX441" t="s"/>
      <c r="AY441" t="n">
        <v>1704877</v>
      </c>
      <c r="AZ441" t="s">
        <v>710</v>
      </c>
      <c r="BA441" t="s"/>
      <c r="BB441" t="n">
        <v>10517</v>
      </c>
      <c r="BC441" t="n">
        <v>13.402762</v>
      </c>
      <c r="BD441" t="n">
        <v>52.51955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706</v>
      </c>
      <c r="F442" t="n">
        <v>3554772</v>
      </c>
      <c r="G442" t="s">
        <v>74</v>
      </c>
      <c r="H442" t="s">
        <v>75</v>
      </c>
      <c r="I442" t="s"/>
      <c r="J442" t="s">
        <v>74</v>
      </c>
      <c r="K442" t="n">
        <v>145.32</v>
      </c>
      <c r="L442" t="s">
        <v>76</v>
      </c>
      <c r="M442" t="s"/>
      <c r="N442" t="s">
        <v>725</v>
      </c>
      <c r="O442" t="s">
        <v>78</v>
      </c>
      <c r="P442" t="s">
        <v>708</v>
      </c>
      <c r="Q442" t="s"/>
      <c r="R442" t="s">
        <v>277</v>
      </c>
      <c r="S442" t="s">
        <v>723</v>
      </c>
      <c r="T442" t="s">
        <v>81</v>
      </c>
      <c r="U442" t="s">
        <v>82</v>
      </c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HYPERLINK("https://hotelmonitor-cachepage.eclerx.com/savepage/tk_15444271461897798_sr_2399.html","info")</f>
        <v/>
      </c>
      <c r="AA442" t="n">
        <v>9274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88</v>
      </c>
      <c r="AO442" t="s"/>
      <c r="AP442" t="n">
        <v>317</v>
      </c>
      <c r="AQ442" t="s">
        <v>89</v>
      </c>
      <c r="AR442" t="s"/>
      <c r="AS442" t="s"/>
      <c r="AT442" t="s">
        <v>90</v>
      </c>
      <c r="AU442" t="s"/>
      <c r="AV442" t="s"/>
      <c r="AW442" t="s"/>
      <c r="AX442" t="s"/>
      <c r="AY442" t="n">
        <v>1704877</v>
      </c>
      <c r="AZ442" t="s">
        <v>710</v>
      </c>
      <c r="BA442" t="s"/>
      <c r="BB442" t="n">
        <v>10517</v>
      </c>
      <c r="BC442" t="n">
        <v>13.402762</v>
      </c>
      <c r="BD442" t="n">
        <v>52.51955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706</v>
      </c>
      <c r="F443" t="n">
        <v>3554772</v>
      </c>
      <c r="G443" t="s">
        <v>74</v>
      </c>
      <c r="H443" t="s">
        <v>75</v>
      </c>
      <c r="I443" t="s"/>
      <c r="J443" t="s">
        <v>74</v>
      </c>
      <c r="K443" t="n">
        <v>166.32</v>
      </c>
      <c r="L443" t="s">
        <v>76</v>
      </c>
      <c r="M443" t="s"/>
      <c r="N443" t="s">
        <v>726</v>
      </c>
      <c r="O443" t="s">
        <v>78</v>
      </c>
      <c r="P443" t="s">
        <v>708</v>
      </c>
      <c r="Q443" t="s"/>
      <c r="R443" t="s">
        <v>277</v>
      </c>
      <c r="S443" t="s">
        <v>727</v>
      </c>
      <c r="T443" t="s">
        <v>81</v>
      </c>
      <c r="U443" t="s">
        <v>82</v>
      </c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HYPERLINK("https://hotelmonitor-cachepage.eclerx.com/savepage/tk_15444271461897798_sr_2399.html","info")</f>
        <v/>
      </c>
      <c r="AA443" t="n">
        <v>9274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88</v>
      </c>
      <c r="AO443" t="s"/>
      <c r="AP443" t="n">
        <v>317</v>
      </c>
      <c r="AQ443" t="s">
        <v>89</v>
      </c>
      <c r="AR443" t="s"/>
      <c r="AS443" t="s"/>
      <c r="AT443" t="s">
        <v>90</v>
      </c>
      <c r="AU443" t="s"/>
      <c r="AV443" t="s"/>
      <c r="AW443" t="s"/>
      <c r="AX443" t="s"/>
      <c r="AY443" t="n">
        <v>1704877</v>
      </c>
      <c r="AZ443" t="s">
        <v>710</v>
      </c>
      <c r="BA443" t="s"/>
      <c r="BB443" t="n">
        <v>10517</v>
      </c>
      <c r="BC443" t="n">
        <v>13.402762</v>
      </c>
      <c r="BD443" t="n">
        <v>52.51955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706</v>
      </c>
      <c r="F444" t="n">
        <v>3554772</v>
      </c>
      <c r="G444" t="s">
        <v>74</v>
      </c>
      <c r="H444" t="s">
        <v>75</v>
      </c>
      <c r="I444" t="s"/>
      <c r="J444" t="s">
        <v>74</v>
      </c>
      <c r="K444" t="n">
        <v>166.32</v>
      </c>
      <c r="L444" t="s">
        <v>76</v>
      </c>
      <c r="M444" t="s"/>
      <c r="N444" t="s">
        <v>728</v>
      </c>
      <c r="O444" t="s">
        <v>78</v>
      </c>
      <c r="P444" t="s">
        <v>708</v>
      </c>
      <c r="Q444" t="s"/>
      <c r="R444" t="s">
        <v>277</v>
      </c>
      <c r="S444" t="s">
        <v>727</v>
      </c>
      <c r="T444" t="s">
        <v>81</v>
      </c>
      <c r="U444" t="s">
        <v>82</v>
      </c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HYPERLINK("https://hotelmonitor-cachepage.eclerx.com/savepage/tk_15444271461897798_sr_2399.html","info")</f>
        <v/>
      </c>
      <c r="AA444" t="n">
        <v>9274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88</v>
      </c>
      <c r="AO444" t="s"/>
      <c r="AP444" t="n">
        <v>317</v>
      </c>
      <c r="AQ444" t="s">
        <v>89</v>
      </c>
      <c r="AR444" t="s"/>
      <c r="AS444" t="s"/>
      <c r="AT444" t="s">
        <v>90</v>
      </c>
      <c r="AU444" t="s"/>
      <c r="AV444" t="s"/>
      <c r="AW444" t="s"/>
      <c r="AX444" t="s"/>
      <c r="AY444" t="n">
        <v>1704877</v>
      </c>
      <c r="AZ444" t="s">
        <v>710</v>
      </c>
      <c r="BA444" t="s"/>
      <c r="BB444" t="n">
        <v>10517</v>
      </c>
      <c r="BC444" t="n">
        <v>13.402762</v>
      </c>
      <c r="BD444" t="n">
        <v>52.51955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706</v>
      </c>
      <c r="F445" t="n">
        <v>3554772</v>
      </c>
      <c r="G445" t="s">
        <v>74</v>
      </c>
      <c r="H445" t="s">
        <v>75</v>
      </c>
      <c r="I445" t="s"/>
      <c r="J445" t="s">
        <v>74</v>
      </c>
      <c r="K445" t="n">
        <v>181.72</v>
      </c>
      <c r="L445" t="s">
        <v>76</v>
      </c>
      <c r="M445" t="s"/>
      <c r="N445" t="s">
        <v>729</v>
      </c>
      <c r="O445" t="s">
        <v>78</v>
      </c>
      <c r="P445" t="s">
        <v>708</v>
      </c>
      <c r="Q445" t="s"/>
      <c r="R445" t="s">
        <v>277</v>
      </c>
      <c r="S445" t="s">
        <v>730</v>
      </c>
      <c r="T445" t="s">
        <v>81</v>
      </c>
      <c r="U445" t="s">
        <v>82</v>
      </c>
      <c r="V445" t="s">
        <v>83</v>
      </c>
      <c r="W445" t="s">
        <v>108</v>
      </c>
      <c r="X445" t="s"/>
      <c r="Y445" t="s">
        <v>85</v>
      </c>
      <c r="Z445">
        <f>HYPERLINK("https://hotelmonitor-cachepage.eclerx.com/savepage/tk_15444271461897798_sr_2399.html","info")</f>
        <v/>
      </c>
      <c r="AA445" t="n">
        <v>9274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88</v>
      </c>
      <c r="AO445" t="s"/>
      <c r="AP445" t="n">
        <v>317</v>
      </c>
      <c r="AQ445" t="s">
        <v>89</v>
      </c>
      <c r="AR445" t="s"/>
      <c r="AS445" t="s"/>
      <c r="AT445" t="s">
        <v>90</v>
      </c>
      <c r="AU445" t="s"/>
      <c r="AV445" t="s"/>
      <c r="AW445" t="s"/>
      <c r="AX445" t="s"/>
      <c r="AY445" t="n">
        <v>1704877</v>
      </c>
      <c r="AZ445" t="s">
        <v>710</v>
      </c>
      <c r="BA445" t="s"/>
      <c r="BB445" t="n">
        <v>10517</v>
      </c>
      <c r="BC445" t="n">
        <v>13.402762</v>
      </c>
      <c r="BD445" t="n">
        <v>52.51955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706</v>
      </c>
      <c r="F446" t="n">
        <v>3554772</v>
      </c>
      <c r="G446" t="s">
        <v>74</v>
      </c>
      <c r="H446" t="s">
        <v>75</v>
      </c>
      <c r="I446" t="s"/>
      <c r="J446" t="s">
        <v>74</v>
      </c>
      <c r="K446" t="n">
        <v>191.33</v>
      </c>
      <c r="L446" t="s">
        <v>76</v>
      </c>
      <c r="M446" t="s"/>
      <c r="N446" t="s">
        <v>724</v>
      </c>
      <c r="O446" t="s">
        <v>78</v>
      </c>
      <c r="P446" t="s">
        <v>708</v>
      </c>
      <c r="Q446" t="s"/>
      <c r="R446" t="s">
        <v>277</v>
      </c>
      <c r="S446" t="s">
        <v>731</v>
      </c>
      <c r="T446" t="s">
        <v>81</v>
      </c>
      <c r="U446" t="s">
        <v>82</v>
      </c>
      <c r="V446" t="s">
        <v>83</v>
      </c>
      <c r="W446" t="s">
        <v>108</v>
      </c>
      <c r="X446" t="s"/>
      <c r="Y446" t="s">
        <v>85</v>
      </c>
      <c r="Z446">
        <f>HYPERLINK("https://hotelmonitor-cachepage.eclerx.com/savepage/tk_15444271461897798_sr_2399.html","info")</f>
        <v/>
      </c>
      <c r="AA446" t="n">
        <v>9274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88</v>
      </c>
      <c r="AO446" t="s"/>
      <c r="AP446" t="n">
        <v>317</v>
      </c>
      <c r="AQ446" t="s">
        <v>89</v>
      </c>
      <c r="AR446" t="s"/>
      <c r="AS446" t="s"/>
      <c r="AT446" t="s">
        <v>90</v>
      </c>
      <c r="AU446" t="s"/>
      <c r="AV446" t="s"/>
      <c r="AW446" t="s"/>
      <c r="AX446" t="s"/>
      <c r="AY446" t="n">
        <v>1704877</v>
      </c>
      <c r="AZ446" t="s">
        <v>710</v>
      </c>
      <c r="BA446" t="s"/>
      <c r="BB446" t="n">
        <v>10517</v>
      </c>
      <c r="BC446" t="n">
        <v>13.402762</v>
      </c>
      <c r="BD446" t="n">
        <v>52.51955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706</v>
      </c>
      <c r="F447" t="n">
        <v>3554772</v>
      </c>
      <c r="G447" t="s">
        <v>74</v>
      </c>
      <c r="H447" t="s">
        <v>75</v>
      </c>
      <c r="I447" t="s"/>
      <c r="J447" t="s">
        <v>74</v>
      </c>
      <c r="K447" t="n">
        <v>191.33</v>
      </c>
      <c r="L447" t="s">
        <v>76</v>
      </c>
      <c r="M447" t="s"/>
      <c r="N447" t="s">
        <v>722</v>
      </c>
      <c r="O447" t="s">
        <v>78</v>
      </c>
      <c r="P447" t="s">
        <v>708</v>
      </c>
      <c r="Q447" t="s"/>
      <c r="R447" t="s">
        <v>277</v>
      </c>
      <c r="S447" t="s">
        <v>731</v>
      </c>
      <c r="T447" t="s">
        <v>81</v>
      </c>
      <c r="U447" t="s">
        <v>82</v>
      </c>
      <c r="V447" t="s">
        <v>83</v>
      </c>
      <c r="W447" t="s">
        <v>108</v>
      </c>
      <c r="X447" t="s"/>
      <c r="Y447" t="s">
        <v>85</v>
      </c>
      <c r="Z447">
        <f>HYPERLINK("https://hotelmonitor-cachepage.eclerx.com/savepage/tk_15444271461897798_sr_2399.html","info")</f>
        <v/>
      </c>
      <c r="AA447" t="n">
        <v>9274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88</v>
      </c>
      <c r="AO447" t="s"/>
      <c r="AP447" t="n">
        <v>317</v>
      </c>
      <c r="AQ447" t="s">
        <v>89</v>
      </c>
      <c r="AR447" t="s"/>
      <c r="AS447" t="s"/>
      <c r="AT447" t="s">
        <v>90</v>
      </c>
      <c r="AU447" t="s"/>
      <c r="AV447" t="s"/>
      <c r="AW447" t="s"/>
      <c r="AX447" t="s"/>
      <c r="AY447" t="n">
        <v>1704877</v>
      </c>
      <c r="AZ447" t="s">
        <v>710</v>
      </c>
      <c r="BA447" t="s"/>
      <c r="BB447" t="n">
        <v>10517</v>
      </c>
      <c r="BC447" t="n">
        <v>13.402762</v>
      </c>
      <c r="BD447" t="n">
        <v>52.51955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706</v>
      </c>
      <c r="F448" t="n">
        <v>3554772</v>
      </c>
      <c r="G448" t="s">
        <v>74</v>
      </c>
      <c r="H448" t="s">
        <v>75</v>
      </c>
      <c r="I448" t="s"/>
      <c r="J448" t="s">
        <v>74</v>
      </c>
      <c r="K448" t="n">
        <v>191.33</v>
      </c>
      <c r="L448" t="s">
        <v>76</v>
      </c>
      <c r="M448" t="s"/>
      <c r="N448" t="s">
        <v>725</v>
      </c>
      <c r="O448" t="s">
        <v>78</v>
      </c>
      <c r="P448" t="s">
        <v>708</v>
      </c>
      <c r="Q448" t="s"/>
      <c r="R448" t="s">
        <v>277</v>
      </c>
      <c r="S448" t="s">
        <v>731</v>
      </c>
      <c r="T448" t="s">
        <v>81</v>
      </c>
      <c r="U448" t="s">
        <v>82</v>
      </c>
      <c r="V448" t="s">
        <v>83</v>
      </c>
      <c r="W448" t="s">
        <v>108</v>
      </c>
      <c r="X448" t="s"/>
      <c r="Y448" t="s">
        <v>85</v>
      </c>
      <c r="Z448">
        <f>HYPERLINK("https://hotelmonitor-cachepage.eclerx.com/savepage/tk_15444271461897798_sr_2399.html","info")</f>
        <v/>
      </c>
      <c r="AA448" t="n">
        <v>9274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88</v>
      </c>
      <c r="AO448" t="s"/>
      <c r="AP448" t="n">
        <v>317</v>
      </c>
      <c r="AQ448" t="s">
        <v>89</v>
      </c>
      <c r="AR448" t="s"/>
      <c r="AS448" t="s"/>
      <c r="AT448" t="s">
        <v>90</v>
      </c>
      <c r="AU448" t="s"/>
      <c r="AV448" t="s"/>
      <c r="AW448" t="s"/>
      <c r="AX448" t="s"/>
      <c r="AY448" t="n">
        <v>1704877</v>
      </c>
      <c r="AZ448" t="s">
        <v>710</v>
      </c>
      <c r="BA448" t="s"/>
      <c r="BB448" t="n">
        <v>10517</v>
      </c>
      <c r="BC448" t="n">
        <v>13.402762</v>
      </c>
      <c r="BD448" t="n">
        <v>52.51955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706</v>
      </c>
      <c r="F449" t="n">
        <v>3554772</v>
      </c>
      <c r="G449" t="s">
        <v>74</v>
      </c>
      <c r="H449" t="s">
        <v>75</v>
      </c>
      <c r="I449" t="s"/>
      <c r="J449" t="s">
        <v>74</v>
      </c>
      <c r="K449" t="n">
        <v>212.69</v>
      </c>
      <c r="L449" t="s">
        <v>76</v>
      </c>
      <c r="M449" t="s"/>
      <c r="N449" t="s">
        <v>732</v>
      </c>
      <c r="O449" t="s">
        <v>78</v>
      </c>
      <c r="P449" t="s">
        <v>708</v>
      </c>
      <c r="Q449" t="s"/>
      <c r="R449" t="s">
        <v>277</v>
      </c>
      <c r="S449" t="s">
        <v>733</v>
      </c>
      <c r="T449" t="s">
        <v>81</v>
      </c>
      <c r="U449" t="s">
        <v>82</v>
      </c>
      <c r="V449" t="s">
        <v>83</v>
      </c>
      <c r="W449" t="s">
        <v>108</v>
      </c>
      <c r="X449" t="s"/>
      <c r="Y449" t="s">
        <v>85</v>
      </c>
      <c r="Z449">
        <f>HYPERLINK("https://hotelmonitor-cachepage.eclerx.com/savepage/tk_15444271461897798_sr_2399.html","info")</f>
        <v/>
      </c>
      <c r="AA449" t="n">
        <v>9274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88</v>
      </c>
      <c r="AO449" t="s"/>
      <c r="AP449" t="n">
        <v>317</v>
      </c>
      <c r="AQ449" t="s">
        <v>89</v>
      </c>
      <c r="AR449" t="s"/>
      <c r="AS449" t="s"/>
      <c r="AT449" t="s">
        <v>90</v>
      </c>
      <c r="AU449" t="s"/>
      <c r="AV449" t="s"/>
      <c r="AW449" t="s"/>
      <c r="AX449" t="s"/>
      <c r="AY449" t="n">
        <v>1704877</v>
      </c>
      <c r="AZ449" t="s">
        <v>710</v>
      </c>
      <c r="BA449" t="s"/>
      <c r="BB449" t="n">
        <v>10517</v>
      </c>
      <c r="BC449" t="n">
        <v>13.402762</v>
      </c>
      <c r="BD449" t="n">
        <v>52.51955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734</v>
      </c>
      <c r="F450" t="n">
        <v>206747</v>
      </c>
      <c r="G450" t="s">
        <v>74</v>
      </c>
      <c r="H450" t="s">
        <v>75</v>
      </c>
      <c r="I450" t="s"/>
      <c r="J450" t="s">
        <v>74</v>
      </c>
      <c r="K450" t="n">
        <v>62.1</v>
      </c>
      <c r="L450" t="s">
        <v>76</v>
      </c>
      <c r="M450" t="s"/>
      <c r="N450" t="s">
        <v>113</v>
      </c>
      <c r="O450" t="s">
        <v>78</v>
      </c>
      <c r="P450" t="s">
        <v>735</v>
      </c>
      <c r="Q450" t="s"/>
      <c r="R450" t="s">
        <v>119</v>
      </c>
      <c r="S450" t="s">
        <v>736</v>
      </c>
      <c r="T450" t="s">
        <v>81</v>
      </c>
      <c r="U450" t="s">
        <v>82</v>
      </c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HYPERLINK("https://hotelmonitor-cachepage.eclerx.com/savepage/tk_154442644734421_sr_2399.html","info")</f>
        <v/>
      </c>
      <c r="AA450" t="n">
        <v>79877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88</v>
      </c>
      <c r="AO450" t="s"/>
      <c r="AP450" t="n">
        <v>114</v>
      </c>
      <c r="AQ450" t="s">
        <v>89</v>
      </c>
      <c r="AR450" t="s"/>
      <c r="AS450" t="s"/>
      <c r="AT450" t="s">
        <v>90</v>
      </c>
      <c r="AU450" t="s"/>
      <c r="AV450" t="s"/>
      <c r="AW450" t="s"/>
      <c r="AX450" t="s"/>
      <c r="AY450" t="n">
        <v>937722</v>
      </c>
      <c r="AZ450" t="s">
        <v>737</v>
      </c>
      <c r="BA450" t="s"/>
      <c r="BB450" t="n">
        <v>390427</v>
      </c>
      <c r="BC450" t="n">
        <v>13.46434</v>
      </c>
      <c r="BD450" t="n">
        <v>52.43669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734</v>
      </c>
      <c r="F451" t="n">
        <v>206747</v>
      </c>
      <c r="G451" t="s">
        <v>74</v>
      </c>
      <c r="H451" t="s">
        <v>75</v>
      </c>
      <c r="I451" t="s"/>
      <c r="J451" t="s">
        <v>74</v>
      </c>
      <c r="K451" t="n">
        <v>71.09999999999999</v>
      </c>
      <c r="L451" t="s">
        <v>76</v>
      </c>
      <c r="M451" t="s"/>
      <c r="N451" t="s">
        <v>131</v>
      </c>
      <c r="O451" t="s">
        <v>78</v>
      </c>
      <c r="P451" t="s">
        <v>735</v>
      </c>
      <c r="Q451" t="s"/>
      <c r="R451" t="s">
        <v>119</v>
      </c>
      <c r="S451" t="s">
        <v>738</v>
      </c>
      <c r="T451" t="s">
        <v>81</v>
      </c>
      <c r="U451" t="s">
        <v>82</v>
      </c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HYPERLINK("https://hotelmonitor-cachepage.eclerx.com/savepage/tk_154442644734421_sr_2399.html","info")</f>
        <v/>
      </c>
      <c r="AA451" t="n">
        <v>79877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88</v>
      </c>
      <c r="AO451" t="s"/>
      <c r="AP451" t="n">
        <v>114</v>
      </c>
      <c r="AQ451" t="s">
        <v>89</v>
      </c>
      <c r="AR451" t="s"/>
      <c r="AS451" t="s"/>
      <c r="AT451" t="s">
        <v>90</v>
      </c>
      <c r="AU451" t="s"/>
      <c r="AV451" t="s"/>
      <c r="AW451" t="s"/>
      <c r="AX451" t="s"/>
      <c r="AY451" t="n">
        <v>937722</v>
      </c>
      <c r="AZ451" t="s">
        <v>737</v>
      </c>
      <c r="BA451" t="s"/>
      <c r="BB451" t="n">
        <v>390427</v>
      </c>
      <c r="BC451" t="n">
        <v>13.46434</v>
      </c>
      <c r="BD451" t="n">
        <v>52.43669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734</v>
      </c>
      <c r="F452" t="n">
        <v>206747</v>
      </c>
      <c r="G452" t="s">
        <v>74</v>
      </c>
      <c r="H452" t="s">
        <v>75</v>
      </c>
      <c r="I452" t="s"/>
      <c r="J452" t="s">
        <v>74</v>
      </c>
      <c r="K452" t="n">
        <v>79</v>
      </c>
      <c r="L452" t="s">
        <v>76</v>
      </c>
      <c r="M452" t="s"/>
      <c r="N452" t="s">
        <v>739</v>
      </c>
      <c r="O452" t="s">
        <v>78</v>
      </c>
      <c r="P452" t="s">
        <v>735</v>
      </c>
      <c r="Q452" t="s"/>
      <c r="R452" t="s">
        <v>119</v>
      </c>
      <c r="S452" t="s">
        <v>342</v>
      </c>
      <c r="T452" t="s">
        <v>81</v>
      </c>
      <c r="U452" t="s">
        <v>82</v>
      </c>
      <c r="V452" t="s">
        <v>83</v>
      </c>
      <c r="W452" t="s">
        <v>84</v>
      </c>
      <c r="X452" t="s"/>
      <c r="Y452" t="s">
        <v>85</v>
      </c>
      <c r="Z452">
        <f>HYPERLINK("https://hotelmonitor-cachepage.eclerx.com/savepage/tk_154442644734421_sr_2399.html","info")</f>
        <v/>
      </c>
      <c r="AA452" t="n">
        <v>79877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88</v>
      </c>
      <c r="AO452" t="s"/>
      <c r="AP452" t="n">
        <v>114</v>
      </c>
      <c r="AQ452" t="s">
        <v>89</v>
      </c>
      <c r="AR452" t="s"/>
      <c r="AS452" t="s"/>
      <c r="AT452" t="s">
        <v>90</v>
      </c>
      <c r="AU452" t="s"/>
      <c r="AV452" t="s"/>
      <c r="AW452" t="s"/>
      <c r="AX452" t="s"/>
      <c r="AY452" t="n">
        <v>937722</v>
      </c>
      <c r="AZ452" t="s">
        <v>737</v>
      </c>
      <c r="BA452" t="s"/>
      <c r="BB452" t="n">
        <v>390427</v>
      </c>
      <c r="BC452" t="n">
        <v>13.46434</v>
      </c>
      <c r="BD452" t="n">
        <v>52.43669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734</v>
      </c>
      <c r="F453" t="n">
        <v>206747</v>
      </c>
      <c r="G453" t="s">
        <v>74</v>
      </c>
      <c r="H453" t="s">
        <v>75</v>
      </c>
      <c r="I453" t="s"/>
      <c r="J453" t="s">
        <v>74</v>
      </c>
      <c r="K453" t="n">
        <v>89.09999999999999</v>
      </c>
      <c r="L453" t="s">
        <v>76</v>
      </c>
      <c r="M453" t="s"/>
      <c r="N453" t="s">
        <v>179</v>
      </c>
      <c r="O453" t="s">
        <v>78</v>
      </c>
      <c r="P453" t="s">
        <v>735</v>
      </c>
      <c r="Q453" t="s"/>
      <c r="R453" t="s">
        <v>119</v>
      </c>
      <c r="S453" t="s">
        <v>211</v>
      </c>
      <c r="T453" t="s">
        <v>81</v>
      </c>
      <c r="U453" t="s">
        <v>82</v>
      </c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HYPERLINK("https://hotelmonitor-cachepage.eclerx.com/savepage/tk_154442644734421_sr_2399.html","info")</f>
        <v/>
      </c>
      <c r="AA453" t="n">
        <v>79877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88</v>
      </c>
      <c r="AO453" t="s"/>
      <c r="AP453" t="n">
        <v>114</v>
      </c>
      <c r="AQ453" t="s">
        <v>89</v>
      </c>
      <c r="AR453" t="s"/>
      <c r="AS453" t="s"/>
      <c r="AT453" t="s">
        <v>90</v>
      </c>
      <c r="AU453" t="s"/>
      <c r="AV453" t="s"/>
      <c r="AW453" t="s"/>
      <c r="AX453" t="s"/>
      <c r="AY453" t="n">
        <v>937722</v>
      </c>
      <c r="AZ453" t="s">
        <v>737</v>
      </c>
      <c r="BA453" t="s"/>
      <c r="BB453" t="n">
        <v>390427</v>
      </c>
      <c r="BC453" t="n">
        <v>13.46434</v>
      </c>
      <c r="BD453" t="n">
        <v>52.43669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734</v>
      </c>
      <c r="F454" t="n">
        <v>206747</v>
      </c>
      <c r="G454" t="s">
        <v>74</v>
      </c>
      <c r="H454" t="s">
        <v>75</v>
      </c>
      <c r="I454" t="s"/>
      <c r="J454" t="s">
        <v>74</v>
      </c>
      <c r="K454" t="n">
        <v>99</v>
      </c>
      <c r="L454" t="s">
        <v>76</v>
      </c>
      <c r="M454" t="s"/>
      <c r="N454" t="s">
        <v>739</v>
      </c>
      <c r="O454" t="s">
        <v>78</v>
      </c>
      <c r="P454" t="s">
        <v>735</v>
      </c>
      <c r="Q454" t="s"/>
      <c r="R454" t="s">
        <v>119</v>
      </c>
      <c r="S454" t="s">
        <v>103</v>
      </c>
      <c r="T454" t="s">
        <v>81</v>
      </c>
      <c r="U454" t="s">
        <v>82</v>
      </c>
      <c r="V454" t="s">
        <v>83</v>
      </c>
      <c r="W454" t="s">
        <v>108</v>
      </c>
      <c r="X454" t="s"/>
      <c r="Y454" t="s">
        <v>85</v>
      </c>
      <c r="Z454">
        <f>HYPERLINK("https://hotelmonitor-cachepage.eclerx.com/savepage/tk_154442644734421_sr_2399.html","info")</f>
        <v/>
      </c>
      <c r="AA454" t="n">
        <v>79877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88</v>
      </c>
      <c r="AO454" t="s"/>
      <c r="AP454" t="n">
        <v>114</v>
      </c>
      <c r="AQ454" t="s">
        <v>89</v>
      </c>
      <c r="AR454" t="s"/>
      <c r="AS454" t="s"/>
      <c r="AT454" t="s">
        <v>90</v>
      </c>
      <c r="AU454" t="s"/>
      <c r="AV454" t="s"/>
      <c r="AW454" t="s"/>
      <c r="AX454" t="s"/>
      <c r="AY454" t="n">
        <v>937722</v>
      </c>
      <c r="AZ454" t="s">
        <v>737</v>
      </c>
      <c r="BA454" t="s"/>
      <c r="BB454" t="n">
        <v>390427</v>
      </c>
      <c r="BC454" t="n">
        <v>13.46434</v>
      </c>
      <c r="BD454" t="n">
        <v>52.43669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734</v>
      </c>
      <c r="F455" t="n">
        <v>206747</v>
      </c>
      <c r="G455" t="s">
        <v>74</v>
      </c>
      <c r="H455" t="s">
        <v>75</v>
      </c>
      <c r="I455" t="s"/>
      <c r="J455" t="s">
        <v>74</v>
      </c>
      <c r="K455" t="n">
        <v>119</v>
      </c>
      <c r="L455" t="s">
        <v>76</v>
      </c>
      <c r="M455" t="s"/>
      <c r="N455" t="s">
        <v>740</v>
      </c>
      <c r="O455" t="s">
        <v>78</v>
      </c>
      <c r="P455" t="s">
        <v>735</v>
      </c>
      <c r="Q455" t="s"/>
      <c r="R455" t="s">
        <v>119</v>
      </c>
      <c r="S455" t="s">
        <v>124</v>
      </c>
      <c r="T455" t="s">
        <v>81</v>
      </c>
      <c r="U455" t="s">
        <v>82</v>
      </c>
      <c r="V455" t="s">
        <v>83</v>
      </c>
      <c r="W455" t="s">
        <v>108</v>
      </c>
      <c r="X455" t="s"/>
      <c r="Y455" t="s">
        <v>85</v>
      </c>
      <c r="Z455">
        <f>HYPERLINK("https://hotelmonitor-cachepage.eclerx.com/savepage/tk_154442644734421_sr_2399.html","info")</f>
        <v/>
      </c>
      <c r="AA455" t="n">
        <v>79877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88</v>
      </c>
      <c r="AO455" t="s"/>
      <c r="AP455" t="n">
        <v>114</v>
      </c>
      <c r="AQ455" t="s">
        <v>89</v>
      </c>
      <c r="AR455" t="s"/>
      <c r="AS455" t="s"/>
      <c r="AT455" t="s">
        <v>90</v>
      </c>
      <c r="AU455" t="s"/>
      <c r="AV455" t="s"/>
      <c r="AW455" t="s"/>
      <c r="AX455" t="s"/>
      <c r="AY455" t="n">
        <v>937722</v>
      </c>
      <c r="AZ455" t="s">
        <v>737</v>
      </c>
      <c r="BA455" t="s"/>
      <c r="BB455" t="n">
        <v>390427</v>
      </c>
      <c r="BC455" t="n">
        <v>13.46434</v>
      </c>
      <c r="BD455" t="n">
        <v>52.43669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741</v>
      </c>
      <c r="F456" t="n">
        <v>529952</v>
      </c>
      <c r="G456" t="s">
        <v>74</v>
      </c>
      <c r="H456" t="s">
        <v>75</v>
      </c>
      <c r="I456" t="s"/>
      <c r="J456" t="s">
        <v>74</v>
      </c>
      <c r="K456" t="n">
        <v>71.5</v>
      </c>
      <c r="L456" t="s">
        <v>76</v>
      </c>
      <c r="M456" t="s"/>
      <c r="N456" t="s">
        <v>742</v>
      </c>
      <c r="O456" t="s">
        <v>78</v>
      </c>
      <c r="P456" t="s">
        <v>743</v>
      </c>
      <c r="Q456" t="s"/>
      <c r="R456" t="s">
        <v>119</v>
      </c>
      <c r="S456" t="s">
        <v>744</v>
      </c>
      <c r="T456" t="s">
        <v>81</v>
      </c>
      <c r="U456" t="s">
        <v>82</v>
      </c>
      <c r="V456" t="s">
        <v>83</v>
      </c>
      <c r="W456" t="s">
        <v>108</v>
      </c>
      <c r="X456" t="s"/>
      <c r="Y456" t="s">
        <v>85</v>
      </c>
      <c r="Z456">
        <f>HYPERLINK("https://hotelmonitor-cachepage.eclerx.com/savepage/tk_1544426285608001_sr_2399.html","info")</f>
        <v/>
      </c>
      <c r="AA456" t="n">
        <v>99250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88</v>
      </c>
      <c r="AO456" t="s"/>
      <c r="AP456" t="n">
        <v>66</v>
      </c>
      <c r="AQ456" t="s">
        <v>89</v>
      </c>
      <c r="AR456" t="s"/>
      <c r="AS456" t="s"/>
      <c r="AT456" t="s">
        <v>90</v>
      </c>
      <c r="AU456" t="s"/>
      <c r="AV456" t="s"/>
      <c r="AW456" t="s"/>
      <c r="AX456" t="s"/>
      <c r="AY456" t="n">
        <v>1626209</v>
      </c>
      <c r="AZ456" t="s">
        <v>745</v>
      </c>
      <c r="BA456" t="s"/>
      <c r="BB456" t="n">
        <v>172018</v>
      </c>
      <c r="BC456" t="n">
        <v>13.385139</v>
      </c>
      <c r="BD456" t="n">
        <v>52.501811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741</v>
      </c>
      <c r="F457" t="n">
        <v>529952</v>
      </c>
      <c r="G457" t="s">
        <v>74</v>
      </c>
      <c r="H457" t="s">
        <v>75</v>
      </c>
      <c r="I457" t="s"/>
      <c r="J457" t="s">
        <v>74</v>
      </c>
      <c r="K457" t="n">
        <v>79</v>
      </c>
      <c r="L457" t="s">
        <v>76</v>
      </c>
      <c r="M457" t="s"/>
      <c r="N457" t="s">
        <v>746</v>
      </c>
      <c r="O457" t="s">
        <v>78</v>
      </c>
      <c r="P457" t="s">
        <v>743</v>
      </c>
      <c r="Q457" t="s"/>
      <c r="R457" t="s">
        <v>119</v>
      </c>
      <c r="S457" t="s">
        <v>342</v>
      </c>
      <c r="T457" t="s">
        <v>81</v>
      </c>
      <c r="U457" t="s">
        <v>82</v>
      </c>
      <c r="V457" t="s">
        <v>83</v>
      </c>
      <c r="W457" t="s">
        <v>108</v>
      </c>
      <c r="X457" t="s"/>
      <c r="Y457" t="s">
        <v>85</v>
      </c>
      <c r="Z457">
        <f>HYPERLINK("https://hotelmonitor-cachepage.eclerx.com/savepage/tk_1544426285608001_sr_2399.html","info")</f>
        <v/>
      </c>
      <c r="AA457" t="n">
        <v>99250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88</v>
      </c>
      <c r="AO457" t="s"/>
      <c r="AP457" t="n">
        <v>66</v>
      </c>
      <c r="AQ457" t="s">
        <v>89</v>
      </c>
      <c r="AR457" t="s"/>
      <c r="AS457" t="s"/>
      <c r="AT457" t="s">
        <v>90</v>
      </c>
      <c r="AU457" t="s"/>
      <c r="AV457" t="s"/>
      <c r="AW457" t="s"/>
      <c r="AX457" t="s"/>
      <c r="AY457" t="n">
        <v>1626209</v>
      </c>
      <c r="AZ457" t="s">
        <v>745</v>
      </c>
      <c r="BA457" t="s"/>
      <c r="BB457" t="n">
        <v>172018</v>
      </c>
      <c r="BC457" t="n">
        <v>13.385139</v>
      </c>
      <c r="BD457" t="n">
        <v>52.501811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741</v>
      </c>
      <c r="F458" t="n">
        <v>529952</v>
      </c>
      <c r="G458" t="s">
        <v>74</v>
      </c>
      <c r="H458" t="s">
        <v>75</v>
      </c>
      <c r="I458" t="s"/>
      <c r="J458" t="s">
        <v>74</v>
      </c>
      <c r="K458" t="n">
        <v>71.5</v>
      </c>
      <c r="L458" t="s">
        <v>76</v>
      </c>
      <c r="M458" t="s"/>
      <c r="N458" t="s">
        <v>747</v>
      </c>
      <c r="O458" t="s">
        <v>78</v>
      </c>
      <c r="P458" t="s">
        <v>743</v>
      </c>
      <c r="Q458" t="s"/>
      <c r="R458" t="s">
        <v>119</v>
      </c>
      <c r="S458" t="s">
        <v>744</v>
      </c>
      <c r="T458" t="s">
        <v>81</v>
      </c>
      <c r="U458" t="s">
        <v>82</v>
      </c>
      <c r="V458" t="s">
        <v>83</v>
      </c>
      <c r="W458" t="s">
        <v>108</v>
      </c>
      <c r="X458" t="s"/>
      <c r="Y458" t="s">
        <v>85</v>
      </c>
      <c r="Z458">
        <f>HYPERLINK("https://hotelmonitor-cachepage.eclerx.com/savepage/tk_1544426285608001_sr_2399.html","info")</f>
        <v/>
      </c>
      <c r="AA458" t="n">
        <v>99250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88</v>
      </c>
      <c r="AO458" t="s"/>
      <c r="AP458" t="n">
        <v>66</v>
      </c>
      <c r="AQ458" t="s">
        <v>89</v>
      </c>
      <c r="AR458" t="s"/>
      <c r="AS458" t="s"/>
      <c r="AT458" t="s">
        <v>90</v>
      </c>
      <c r="AU458" t="s"/>
      <c r="AV458" t="s"/>
      <c r="AW458" t="s"/>
      <c r="AX458" t="s"/>
      <c r="AY458" t="n">
        <v>1626209</v>
      </c>
      <c r="AZ458" t="s">
        <v>745</v>
      </c>
      <c r="BA458" t="s"/>
      <c r="BB458" t="n">
        <v>172018</v>
      </c>
      <c r="BC458" t="n">
        <v>13.385139</v>
      </c>
      <c r="BD458" t="n">
        <v>52.501811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741</v>
      </c>
      <c r="F459" t="n">
        <v>529952</v>
      </c>
      <c r="G459" t="s">
        <v>74</v>
      </c>
      <c r="H459" t="s">
        <v>75</v>
      </c>
      <c r="I459" t="s"/>
      <c r="J459" t="s">
        <v>74</v>
      </c>
      <c r="K459" t="n">
        <v>71.5</v>
      </c>
      <c r="L459" t="s">
        <v>76</v>
      </c>
      <c r="M459" t="s"/>
      <c r="N459" t="s">
        <v>748</v>
      </c>
      <c r="O459" t="s">
        <v>78</v>
      </c>
      <c r="P459" t="s">
        <v>743</v>
      </c>
      <c r="Q459" t="s"/>
      <c r="R459" t="s">
        <v>119</v>
      </c>
      <c r="S459" t="s">
        <v>744</v>
      </c>
      <c r="T459" t="s">
        <v>81</v>
      </c>
      <c r="U459" t="s">
        <v>82</v>
      </c>
      <c r="V459" t="s">
        <v>83</v>
      </c>
      <c r="W459" t="s">
        <v>108</v>
      </c>
      <c r="X459" t="s"/>
      <c r="Y459" t="s">
        <v>85</v>
      </c>
      <c r="Z459">
        <f>HYPERLINK("https://hotelmonitor-cachepage.eclerx.com/savepage/tk_1544426285608001_sr_2399.html","info")</f>
        <v/>
      </c>
      <c r="AA459" t="n">
        <v>99250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88</v>
      </c>
      <c r="AO459" t="s"/>
      <c r="AP459" t="n">
        <v>66</v>
      </c>
      <c r="AQ459" t="s">
        <v>89</v>
      </c>
      <c r="AR459" t="s"/>
      <c r="AS459" t="s"/>
      <c r="AT459" t="s">
        <v>90</v>
      </c>
      <c r="AU459" t="s"/>
      <c r="AV459" t="s"/>
      <c r="AW459" t="s"/>
      <c r="AX459" t="s"/>
      <c r="AY459" t="n">
        <v>1626209</v>
      </c>
      <c r="AZ459" t="s">
        <v>745</v>
      </c>
      <c r="BA459" t="s"/>
      <c r="BB459" t="n">
        <v>172018</v>
      </c>
      <c r="BC459" t="n">
        <v>13.385139</v>
      </c>
      <c r="BD459" t="n">
        <v>52.501811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741</v>
      </c>
      <c r="F460" t="n">
        <v>529952</v>
      </c>
      <c r="G460" t="s">
        <v>74</v>
      </c>
      <c r="H460" t="s">
        <v>75</v>
      </c>
      <c r="I460" t="s"/>
      <c r="J460" t="s">
        <v>74</v>
      </c>
      <c r="K460" t="n">
        <v>71.5</v>
      </c>
      <c r="L460" t="s">
        <v>76</v>
      </c>
      <c r="M460" t="s"/>
      <c r="N460" t="s">
        <v>749</v>
      </c>
      <c r="O460" t="s">
        <v>78</v>
      </c>
      <c r="P460" t="s">
        <v>743</v>
      </c>
      <c r="Q460" t="s"/>
      <c r="R460" t="s">
        <v>119</v>
      </c>
      <c r="S460" t="s">
        <v>744</v>
      </c>
      <c r="T460" t="s">
        <v>81</v>
      </c>
      <c r="U460" t="s">
        <v>82</v>
      </c>
      <c r="V460" t="s">
        <v>83</v>
      </c>
      <c r="W460" t="s">
        <v>108</v>
      </c>
      <c r="X460" t="s"/>
      <c r="Y460" t="s">
        <v>85</v>
      </c>
      <c r="Z460">
        <f>HYPERLINK("https://hotelmonitor-cachepage.eclerx.com/savepage/tk_1544426285608001_sr_2399.html","info")</f>
        <v/>
      </c>
      <c r="AA460" t="n">
        <v>99250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88</v>
      </c>
      <c r="AO460" t="s"/>
      <c r="AP460" t="n">
        <v>66</v>
      </c>
      <c r="AQ460" t="s">
        <v>89</v>
      </c>
      <c r="AR460" t="s"/>
      <c r="AS460" t="s"/>
      <c r="AT460" t="s">
        <v>90</v>
      </c>
      <c r="AU460" t="s"/>
      <c r="AV460" t="s"/>
      <c r="AW460" t="s"/>
      <c r="AX460" t="s"/>
      <c r="AY460" t="n">
        <v>1626209</v>
      </c>
      <c r="AZ460" t="s">
        <v>745</v>
      </c>
      <c r="BA460" t="s"/>
      <c r="BB460" t="n">
        <v>172018</v>
      </c>
      <c r="BC460" t="n">
        <v>13.385139</v>
      </c>
      <c r="BD460" t="n">
        <v>52.501811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741</v>
      </c>
      <c r="F461" t="n">
        <v>529952</v>
      </c>
      <c r="G461" t="s">
        <v>74</v>
      </c>
      <c r="H461" t="s">
        <v>75</v>
      </c>
      <c r="I461" t="s"/>
      <c r="J461" t="s">
        <v>74</v>
      </c>
      <c r="K461" t="n">
        <v>79</v>
      </c>
      <c r="L461" t="s">
        <v>76</v>
      </c>
      <c r="M461" t="s"/>
      <c r="N461" t="s">
        <v>747</v>
      </c>
      <c r="O461" t="s">
        <v>78</v>
      </c>
      <c r="P461" t="s">
        <v>743</v>
      </c>
      <c r="Q461" t="s"/>
      <c r="R461" t="s">
        <v>119</v>
      </c>
      <c r="S461" t="s">
        <v>342</v>
      </c>
      <c r="T461" t="s">
        <v>81</v>
      </c>
      <c r="U461" t="s">
        <v>82</v>
      </c>
      <c r="V461" t="s">
        <v>83</v>
      </c>
      <c r="W461" t="s">
        <v>108</v>
      </c>
      <c r="X461" t="s"/>
      <c r="Y461" t="s">
        <v>85</v>
      </c>
      <c r="Z461">
        <f>HYPERLINK("https://hotelmonitor-cachepage.eclerx.com/savepage/tk_1544426285608001_sr_2399.html","info")</f>
        <v/>
      </c>
      <c r="AA461" t="n">
        <v>99250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88</v>
      </c>
      <c r="AO461" t="s"/>
      <c r="AP461" t="n">
        <v>66</v>
      </c>
      <c r="AQ461" t="s">
        <v>89</v>
      </c>
      <c r="AR461" t="s"/>
      <c r="AS461" t="s"/>
      <c r="AT461" t="s">
        <v>90</v>
      </c>
      <c r="AU461" t="s"/>
      <c r="AV461" t="s"/>
      <c r="AW461" t="s"/>
      <c r="AX461" t="s"/>
      <c r="AY461" t="n">
        <v>1626209</v>
      </c>
      <c r="AZ461" t="s">
        <v>745</v>
      </c>
      <c r="BA461" t="s"/>
      <c r="BB461" t="n">
        <v>172018</v>
      </c>
      <c r="BC461" t="n">
        <v>13.385139</v>
      </c>
      <c r="BD461" t="n">
        <v>52.501811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741</v>
      </c>
      <c r="F462" t="n">
        <v>529952</v>
      </c>
      <c r="G462" t="s">
        <v>74</v>
      </c>
      <c r="H462" t="s">
        <v>75</v>
      </c>
      <c r="I462" t="s"/>
      <c r="J462" t="s">
        <v>74</v>
      </c>
      <c r="K462" t="n">
        <v>79</v>
      </c>
      <c r="L462" t="s">
        <v>76</v>
      </c>
      <c r="M462" t="s"/>
      <c r="N462" t="s">
        <v>748</v>
      </c>
      <c r="O462" t="s">
        <v>78</v>
      </c>
      <c r="P462" t="s">
        <v>743</v>
      </c>
      <c r="Q462" t="s"/>
      <c r="R462" t="s">
        <v>119</v>
      </c>
      <c r="S462" t="s">
        <v>342</v>
      </c>
      <c r="T462" t="s">
        <v>81</v>
      </c>
      <c r="U462" t="s">
        <v>82</v>
      </c>
      <c r="V462" t="s">
        <v>83</v>
      </c>
      <c r="W462" t="s">
        <v>108</v>
      </c>
      <c r="X462" t="s"/>
      <c r="Y462" t="s">
        <v>85</v>
      </c>
      <c r="Z462">
        <f>HYPERLINK("https://hotelmonitor-cachepage.eclerx.com/savepage/tk_1544426285608001_sr_2399.html","info")</f>
        <v/>
      </c>
      <c r="AA462" t="n">
        <v>99250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88</v>
      </c>
      <c r="AO462" t="s"/>
      <c r="AP462" t="n">
        <v>66</v>
      </c>
      <c r="AQ462" t="s">
        <v>89</v>
      </c>
      <c r="AR462" t="s"/>
      <c r="AS462" t="s"/>
      <c r="AT462" t="s">
        <v>90</v>
      </c>
      <c r="AU462" t="s"/>
      <c r="AV462" t="s"/>
      <c r="AW462" t="s"/>
      <c r="AX462" t="s"/>
      <c r="AY462" t="n">
        <v>1626209</v>
      </c>
      <c r="AZ462" t="s">
        <v>745</v>
      </c>
      <c r="BA462" t="s"/>
      <c r="BB462" t="n">
        <v>172018</v>
      </c>
      <c r="BC462" t="n">
        <v>13.385139</v>
      </c>
      <c r="BD462" t="n">
        <v>52.501811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741</v>
      </c>
      <c r="F463" t="n">
        <v>529952</v>
      </c>
      <c r="G463" t="s">
        <v>74</v>
      </c>
      <c r="H463" t="s">
        <v>75</v>
      </c>
      <c r="I463" t="s"/>
      <c r="J463" t="s">
        <v>74</v>
      </c>
      <c r="K463" t="n">
        <v>79</v>
      </c>
      <c r="L463" t="s">
        <v>76</v>
      </c>
      <c r="M463" t="s"/>
      <c r="N463" t="s">
        <v>749</v>
      </c>
      <c r="O463" t="s">
        <v>78</v>
      </c>
      <c r="P463" t="s">
        <v>743</v>
      </c>
      <c r="Q463" t="s"/>
      <c r="R463" t="s">
        <v>119</v>
      </c>
      <c r="S463" t="s">
        <v>342</v>
      </c>
      <c r="T463" t="s">
        <v>81</v>
      </c>
      <c r="U463" t="s">
        <v>82</v>
      </c>
      <c r="V463" t="s">
        <v>83</v>
      </c>
      <c r="W463" t="s">
        <v>108</v>
      </c>
      <c r="X463" t="s"/>
      <c r="Y463" t="s">
        <v>85</v>
      </c>
      <c r="Z463">
        <f>HYPERLINK("https://hotelmonitor-cachepage.eclerx.com/savepage/tk_1544426285608001_sr_2399.html","info")</f>
        <v/>
      </c>
      <c r="AA463" t="n">
        <v>99250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88</v>
      </c>
      <c r="AO463" t="s"/>
      <c r="AP463" t="n">
        <v>66</v>
      </c>
      <c r="AQ463" t="s">
        <v>89</v>
      </c>
      <c r="AR463" t="s"/>
      <c r="AS463" t="s"/>
      <c r="AT463" t="s">
        <v>90</v>
      </c>
      <c r="AU463" t="s"/>
      <c r="AV463" t="s"/>
      <c r="AW463" t="s"/>
      <c r="AX463" t="s"/>
      <c r="AY463" t="n">
        <v>1626209</v>
      </c>
      <c r="AZ463" t="s">
        <v>745</v>
      </c>
      <c r="BA463" t="s"/>
      <c r="BB463" t="n">
        <v>172018</v>
      </c>
      <c r="BC463" t="n">
        <v>13.385139</v>
      </c>
      <c r="BD463" t="n">
        <v>52.501811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741</v>
      </c>
      <c r="F464" t="n">
        <v>529952</v>
      </c>
      <c r="G464" t="s">
        <v>74</v>
      </c>
      <c r="H464" t="s">
        <v>75</v>
      </c>
      <c r="I464" t="s"/>
      <c r="J464" t="s">
        <v>74</v>
      </c>
      <c r="K464" t="n">
        <v>85</v>
      </c>
      <c r="L464" t="s">
        <v>76</v>
      </c>
      <c r="M464" t="s"/>
      <c r="N464" t="s">
        <v>750</v>
      </c>
      <c r="O464" t="s">
        <v>78</v>
      </c>
      <c r="P464" t="s">
        <v>743</v>
      </c>
      <c r="Q464" t="s"/>
      <c r="R464" t="s">
        <v>119</v>
      </c>
      <c r="S464" t="s">
        <v>412</v>
      </c>
      <c r="T464" t="s">
        <v>81</v>
      </c>
      <c r="U464" t="s">
        <v>82</v>
      </c>
      <c r="V464" t="s">
        <v>83</v>
      </c>
      <c r="W464" t="s">
        <v>108</v>
      </c>
      <c r="X464" t="s"/>
      <c r="Y464" t="s">
        <v>85</v>
      </c>
      <c r="Z464">
        <f>HYPERLINK("https://hotelmonitor-cachepage.eclerx.com/savepage/tk_1544426285608001_sr_2399.html","info")</f>
        <v/>
      </c>
      <c r="AA464" t="n">
        <v>99250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88</v>
      </c>
      <c r="AO464" t="s"/>
      <c r="AP464" t="n">
        <v>66</v>
      </c>
      <c r="AQ464" t="s">
        <v>89</v>
      </c>
      <c r="AR464" t="s"/>
      <c r="AS464" t="s"/>
      <c r="AT464" t="s">
        <v>90</v>
      </c>
      <c r="AU464" t="s"/>
      <c r="AV464" t="s"/>
      <c r="AW464" t="s"/>
      <c r="AX464" t="s"/>
      <c r="AY464" t="n">
        <v>1626209</v>
      </c>
      <c r="AZ464" t="s">
        <v>745</v>
      </c>
      <c r="BA464" t="s"/>
      <c r="BB464" t="n">
        <v>172018</v>
      </c>
      <c r="BC464" t="n">
        <v>13.385139</v>
      </c>
      <c r="BD464" t="n">
        <v>52.501811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741</v>
      </c>
      <c r="F465" t="n">
        <v>529952</v>
      </c>
      <c r="G465" t="s">
        <v>74</v>
      </c>
      <c r="H465" t="s">
        <v>75</v>
      </c>
      <c r="I465" t="s"/>
      <c r="J465" t="s">
        <v>74</v>
      </c>
      <c r="K465" t="n">
        <v>94</v>
      </c>
      <c r="L465" t="s">
        <v>76</v>
      </c>
      <c r="M465" t="s"/>
      <c r="N465" t="s">
        <v>750</v>
      </c>
      <c r="O465" t="s">
        <v>78</v>
      </c>
      <c r="P465" t="s">
        <v>743</v>
      </c>
      <c r="Q465" t="s"/>
      <c r="R465" t="s">
        <v>119</v>
      </c>
      <c r="S465" t="s">
        <v>330</v>
      </c>
      <c r="T465" t="s">
        <v>81</v>
      </c>
      <c r="U465" t="s">
        <v>82</v>
      </c>
      <c r="V465" t="s">
        <v>83</v>
      </c>
      <c r="W465" t="s">
        <v>108</v>
      </c>
      <c r="X465" t="s"/>
      <c r="Y465" t="s">
        <v>85</v>
      </c>
      <c r="Z465">
        <f>HYPERLINK("https://hotelmonitor-cachepage.eclerx.com/savepage/tk_1544426285608001_sr_2399.html","info")</f>
        <v/>
      </c>
      <c r="AA465" t="n">
        <v>99250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88</v>
      </c>
      <c r="AO465" t="s"/>
      <c r="AP465" t="n">
        <v>66</v>
      </c>
      <c r="AQ465" t="s">
        <v>89</v>
      </c>
      <c r="AR465" t="s"/>
      <c r="AS465" t="s"/>
      <c r="AT465" t="s">
        <v>90</v>
      </c>
      <c r="AU465" t="s"/>
      <c r="AV465" t="s"/>
      <c r="AW465" t="s"/>
      <c r="AX465" t="s"/>
      <c r="AY465" t="n">
        <v>1626209</v>
      </c>
      <c r="AZ465" t="s">
        <v>745</v>
      </c>
      <c r="BA465" t="s"/>
      <c r="BB465" t="n">
        <v>172018</v>
      </c>
      <c r="BC465" t="n">
        <v>13.385139</v>
      </c>
      <c r="BD465" t="n">
        <v>52.501811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751</v>
      </c>
      <c r="F466" t="n">
        <v>-1</v>
      </c>
      <c r="G466" t="s">
        <v>74</v>
      </c>
      <c r="H466" t="s">
        <v>75</v>
      </c>
      <c r="I466" t="s"/>
      <c r="J466" t="s">
        <v>74</v>
      </c>
      <c r="K466" t="n">
        <v>45.47</v>
      </c>
      <c r="L466" t="s">
        <v>76</v>
      </c>
      <c r="M466" t="s"/>
      <c r="N466" t="s">
        <v>158</v>
      </c>
      <c r="O466" t="s">
        <v>78</v>
      </c>
      <c r="P466" t="s">
        <v>751</v>
      </c>
      <c r="Q466" t="s"/>
      <c r="R466" t="s">
        <v>119</v>
      </c>
      <c r="S466" t="s">
        <v>752</v>
      </c>
      <c r="T466" t="s">
        <v>81</v>
      </c>
      <c r="U466" t="s">
        <v>82</v>
      </c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HYPERLINK("https://hotelmonitor-cachepage.eclerx.com/savepage/tk_15444264004370542_sr_2399.html","info")</f>
        <v/>
      </c>
      <c r="AA466" t="n">
        <v>-6796569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88</v>
      </c>
      <c r="AO466" t="s"/>
      <c r="AP466" t="n">
        <v>102</v>
      </c>
      <c r="AQ466" t="s">
        <v>89</v>
      </c>
      <c r="AR466" t="s"/>
      <c r="AS466" t="s"/>
      <c r="AT466" t="s">
        <v>90</v>
      </c>
      <c r="AU466" t="s"/>
      <c r="AV466" t="s"/>
      <c r="AW466" t="s"/>
      <c r="AX466" t="s"/>
      <c r="AY466" t="n">
        <v>6796569</v>
      </c>
      <c r="AZ466" t="s">
        <v>753</v>
      </c>
      <c r="BA466" t="s"/>
      <c r="BB466" t="n">
        <v>3194</v>
      </c>
      <c r="BC466" t="n">
        <v>13.30372</v>
      </c>
      <c r="BD466" t="n">
        <v>52.49586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751</v>
      </c>
      <c r="F467" t="n">
        <v>-1</v>
      </c>
      <c r="G467" t="s">
        <v>74</v>
      </c>
      <c r="H467" t="s">
        <v>75</v>
      </c>
      <c r="I467" t="s"/>
      <c r="J467" t="s">
        <v>74</v>
      </c>
      <c r="K467" t="n">
        <v>53.5</v>
      </c>
      <c r="L467" t="s">
        <v>76</v>
      </c>
      <c r="M467" t="s"/>
      <c r="N467" t="s">
        <v>113</v>
      </c>
      <c r="O467" t="s">
        <v>78</v>
      </c>
      <c r="P467" t="s">
        <v>751</v>
      </c>
      <c r="Q467" t="s"/>
      <c r="R467" t="s">
        <v>119</v>
      </c>
      <c r="S467" t="s">
        <v>754</v>
      </c>
      <c r="T467" t="s">
        <v>81</v>
      </c>
      <c r="U467" t="s">
        <v>82</v>
      </c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HYPERLINK("https://hotelmonitor-cachepage.eclerx.com/savepage/tk_15444264004370542_sr_2399.html","info")</f>
        <v/>
      </c>
      <c r="AA467" t="n">
        <v>-6796569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88</v>
      </c>
      <c r="AO467" t="s"/>
      <c r="AP467" t="n">
        <v>102</v>
      </c>
      <c r="AQ467" t="s">
        <v>89</v>
      </c>
      <c r="AR467" t="s"/>
      <c r="AS467" t="s"/>
      <c r="AT467" t="s">
        <v>90</v>
      </c>
      <c r="AU467" t="s"/>
      <c r="AV467" t="s"/>
      <c r="AW467" t="s"/>
      <c r="AX467" t="s"/>
      <c r="AY467" t="n">
        <v>6796569</v>
      </c>
      <c r="AZ467" t="s">
        <v>753</v>
      </c>
      <c r="BA467" t="s"/>
      <c r="BB467" t="n">
        <v>3194</v>
      </c>
      <c r="BC467" t="n">
        <v>13.30372</v>
      </c>
      <c r="BD467" t="n">
        <v>52.49586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751</v>
      </c>
      <c r="F468" t="n">
        <v>-1</v>
      </c>
      <c r="G468" t="s">
        <v>74</v>
      </c>
      <c r="H468" t="s">
        <v>75</v>
      </c>
      <c r="I468" t="s"/>
      <c r="J468" t="s">
        <v>74</v>
      </c>
      <c r="K468" t="n">
        <v>63.5</v>
      </c>
      <c r="L468" t="s">
        <v>76</v>
      </c>
      <c r="M468" t="s"/>
      <c r="N468" t="s">
        <v>129</v>
      </c>
      <c r="O468" t="s">
        <v>78</v>
      </c>
      <c r="P468" t="s">
        <v>751</v>
      </c>
      <c r="Q468" t="s"/>
      <c r="R468" t="s">
        <v>119</v>
      </c>
      <c r="S468" t="s">
        <v>755</v>
      </c>
      <c r="T468" t="s">
        <v>81</v>
      </c>
      <c r="U468" t="s">
        <v>82</v>
      </c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HYPERLINK("https://hotelmonitor-cachepage.eclerx.com/savepage/tk_15444264004370542_sr_2399.html","info")</f>
        <v/>
      </c>
      <c r="AA468" t="n">
        <v>-6796569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88</v>
      </c>
      <c r="AO468" t="s"/>
      <c r="AP468" t="n">
        <v>102</v>
      </c>
      <c r="AQ468" t="s">
        <v>89</v>
      </c>
      <c r="AR468" t="s"/>
      <c r="AS468" t="s"/>
      <c r="AT468" t="s">
        <v>90</v>
      </c>
      <c r="AU468" t="s"/>
      <c r="AV468" t="s"/>
      <c r="AW468" t="s"/>
      <c r="AX468" t="s"/>
      <c r="AY468" t="n">
        <v>6796569</v>
      </c>
      <c r="AZ468" t="s">
        <v>753</v>
      </c>
      <c r="BA468" t="s"/>
      <c r="BB468" t="n">
        <v>3194</v>
      </c>
      <c r="BC468" t="n">
        <v>13.30372</v>
      </c>
      <c r="BD468" t="n">
        <v>52.49586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756</v>
      </c>
      <c r="F469" t="n">
        <v>-1</v>
      </c>
      <c r="G469" t="s">
        <v>74</v>
      </c>
      <c r="H469" t="s">
        <v>75</v>
      </c>
      <c r="I469" t="s"/>
      <c r="J469" t="s">
        <v>74</v>
      </c>
      <c r="K469" t="n">
        <v>101.15</v>
      </c>
      <c r="L469" t="s">
        <v>76</v>
      </c>
      <c r="M469" t="s"/>
      <c r="N469" t="s">
        <v>158</v>
      </c>
      <c r="O469" t="s">
        <v>78</v>
      </c>
      <c r="P469" t="s">
        <v>756</v>
      </c>
      <c r="Q469" t="s"/>
      <c r="R469" t="s">
        <v>79</v>
      </c>
      <c r="S469" t="s">
        <v>757</v>
      </c>
      <c r="T469" t="s">
        <v>81</v>
      </c>
      <c r="U469" t="s">
        <v>82</v>
      </c>
      <c r="V469" t="s">
        <v>83</v>
      </c>
      <c r="W469" t="s">
        <v>84</v>
      </c>
      <c r="X469" t="s"/>
      <c r="Y469" t="s">
        <v>85</v>
      </c>
      <c r="Z469">
        <f>HYPERLINK("https://hotelmonitor-cachepage.eclerx.com/savepage/tk_1544427374131871_sr_2399.html","info")</f>
        <v/>
      </c>
      <c r="AA469" t="n">
        <v>-2071524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88</v>
      </c>
      <c r="AO469" t="s"/>
      <c r="AP469" t="n">
        <v>386</v>
      </c>
      <c r="AQ469" t="s">
        <v>89</v>
      </c>
      <c r="AR469" t="s"/>
      <c r="AS469" t="s"/>
      <c r="AT469" t="s">
        <v>90</v>
      </c>
      <c r="AU469" t="s"/>
      <c r="AV469" t="s"/>
      <c r="AW469" t="s"/>
      <c r="AX469" t="s"/>
      <c r="AY469" t="n">
        <v>2071524</v>
      </c>
      <c r="AZ469" t="s">
        <v>758</v>
      </c>
      <c r="BA469" t="s"/>
      <c r="BB469" t="n">
        <v>632565</v>
      </c>
      <c r="BC469" t="n">
        <v>13.33776</v>
      </c>
      <c r="BD469" t="n">
        <v>52.50572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756</v>
      </c>
      <c r="F470" t="n">
        <v>-1</v>
      </c>
      <c r="G470" t="s">
        <v>74</v>
      </c>
      <c r="H470" t="s">
        <v>75</v>
      </c>
      <c r="I470" t="s"/>
      <c r="J470" t="s">
        <v>74</v>
      </c>
      <c r="K470" t="n">
        <v>119</v>
      </c>
      <c r="L470" t="s">
        <v>76</v>
      </c>
      <c r="M470" t="s"/>
      <c r="N470" t="s">
        <v>121</v>
      </c>
      <c r="O470" t="s">
        <v>78</v>
      </c>
      <c r="P470" t="s">
        <v>756</v>
      </c>
      <c r="Q470" t="s"/>
      <c r="R470" t="s">
        <v>79</v>
      </c>
      <c r="S470" t="s">
        <v>124</v>
      </c>
      <c r="T470" t="s">
        <v>81</v>
      </c>
      <c r="U470" t="s">
        <v>82</v>
      </c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HYPERLINK("https://hotelmonitor-cachepage.eclerx.com/savepage/tk_1544427374131871_sr_2399.html","info")</f>
        <v/>
      </c>
      <c r="AA470" t="n">
        <v>-2071524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88</v>
      </c>
      <c r="AO470" t="s"/>
      <c r="AP470" t="n">
        <v>386</v>
      </c>
      <c r="AQ470" t="s">
        <v>89</v>
      </c>
      <c r="AR470" t="s"/>
      <c r="AS470" t="s"/>
      <c r="AT470" t="s">
        <v>90</v>
      </c>
      <c r="AU470" t="s"/>
      <c r="AV470" t="s"/>
      <c r="AW470" t="s"/>
      <c r="AX470" t="s"/>
      <c r="AY470" t="n">
        <v>2071524</v>
      </c>
      <c r="AZ470" t="s">
        <v>758</v>
      </c>
      <c r="BA470" t="s"/>
      <c r="BB470" t="n">
        <v>632565</v>
      </c>
      <c r="BC470" t="n">
        <v>13.33776</v>
      </c>
      <c r="BD470" t="n">
        <v>52.50572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756</v>
      </c>
      <c r="F471" t="n">
        <v>-1</v>
      </c>
      <c r="G471" t="s">
        <v>74</v>
      </c>
      <c r="H471" t="s">
        <v>75</v>
      </c>
      <c r="I471" t="s"/>
      <c r="J471" t="s">
        <v>74</v>
      </c>
      <c r="K471" t="n">
        <v>144</v>
      </c>
      <c r="L471" t="s">
        <v>76</v>
      </c>
      <c r="M471" t="s"/>
      <c r="N471" t="s">
        <v>244</v>
      </c>
      <c r="O471" t="s">
        <v>78</v>
      </c>
      <c r="P471" t="s">
        <v>756</v>
      </c>
      <c r="Q471" t="s"/>
      <c r="R471" t="s">
        <v>79</v>
      </c>
      <c r="S471" t="s">
        <v>585</v>
      </c>
      <c r="T471" t="s">
        <v>81</v>
      </c>
      <c r="U471" t="s">
        <v>82</v>
      </c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HYPERLINK("https://hotelmonitor-cachepage.eclerx.com/savepage/tk_1544427374131871_sr_2399.html","info")</f>
        <v/>
      </c>
      <c r="AA471" t="n">
        <v>-2071524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88</v>
      </c>
      <c r="AO471" t="s"/>
      <c r="AP471" t="n">
        <v>386</v>
      </c>
      <c r="AQ471" t="s">
        <v>89</v>
      </c>
      <c r="AR471" t="s"/>
      <c r="AS471" t="s"/>
      <c r="AT471" t="s">
        <v>90</v>
      </c>
      <c r="AU471" t="s"/>
      <c r="AV471" t="s"/>
      <c r="AW471" t="s"/>
      <c r="AX471" t="s"/>
      <c r="AY471" t="n">
        <v>2071524</v>
      </c>
      <c r="AZ471" t="s">
        <v>758</v>
      </c>
      <c r="BA471" t="s"/>
      <c r="BB471" t="n">
        <v>632565</v>
      </c>
      <c r="BC471" t="n">
        <v>13.33776</v>
      </c>
      <c r="BD471" t="n">
        <v>52.50572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759</v>
      </c>
      <c r="F472" t="n">
        <v>-1</v>
      </c>
      <c r="G472" t="s">
        <v>74</v>
      </c>
      <c r="H472" t="s">
        <v>75</v>
      </c>
      <c r="I472" t="s"/>
      <c r="J472" t="s">
        <v>74</v>
      </c>
      <c r="K472" t="n">
        <v>80</v>
      </c>
      <c r="L472" t="s">
        <v>76</v>
      </c>
      <c r="M472" t="s"/>
      <c r="N472" t="s">
        <v>113</v>
      </c>
      <c r="O472" t="s">
        <v>78</v>
      </c>
      <c r="P472" t="s">
        <v>759</v>
      </c>
      <c r="Q472" t="s"/>
      <c r="R472" t="s">
        <v>114</v>
      </c>
      <c r="S472" t="s">
        <v>254</v>
      </c>
      <c r="T472" t="s">
        <v>81</v>
      </c>
      <c r="U472" t="s">
        <v>82</v>
      </c>
      <c r="V472" t="s">
        <v>83</v>
      </c>
      <c r="W472" t="s">
        <v>108</v>
      </c>
      <c r="X472" t="s"/>
      <c r="Y472" t="s">
        <v>85</v>
      </c>
      <c r="Z472">
        <f>HYPERLINK("https://hotelmonitor-cachepage.eclerx.com/savepage/tk_15444263889714854_sr_2399.html","info")</f>
        <v/>
      </c>
      <c r="AA472" t="n">
        <v>-163192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88</v>
      </c>
      <c r="AO472" t="s"/>
      <c r="AP472" t="n">
        <v>98</v>
      </c>
      <c r="AQ472" t="s">
        <v>89</v>
      </c>
      <c r="AR472" t="s"/>
      <c r="AS472" t="s"/>
      <c r="AT472" t="s">
        <v>90</v>
      </c>
      <c r="AU472" t="s"/>
      <c r="AV472" t="s"/>
      <c r="AW472" t="s"/>
      <c r="AX472" t="s"/>
      <c r="AY472" t="n">
        <v>163192</v>
      </c>
      <c r="AZ472" t="s">
        <v>760</v>
      </c>
      <c r="BA472" t="s"/>
      <c r="BB472" t="n">
        <v>2444</v>
      </c>
      <c r="BC472" t="n">
        <v>13.29556</v>
      </c>
      <c r="BD472" t="n">
        <v>52.57621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761</v>
      </c>
      <c r="F473" t="n">
        <v>-1</v>
      </c>
      <c r="G473" t="s">
        <v>74</v>
      </c>
      <c r="H473" t="s">
        <v>75</v>
      </c>
      <c r="I473" t="s"/>
      <c r="J473" t="s">
        <v>74</v>
      </c>
      <c r="K473" t="n">
        <v>55</v>
      </c>
      <c r="L473" t="s">
        <v>76</v>
      </c>
      <c r="M473" t="s"/>
      <c r="N473" t="s">
        <v>158</v>
      </c>
      <c r="O473" t="s">
        <v>78</v>
      </c>
      <c r="P473" t="s">
        <v>761</v>
      </c>
      <c r="Q473" t="s"/>
      <c r="R473" t="s">
        <v>119</v>
      </c>
      <c r="S473" t="s">
        <v>417</v>
      </c>
      <c r="T473" t="s">
        <v>81</v>
      </c>
      <c r="U473" t="s">
        <v>82</v>
      </c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HYPERLINK("https://hotelmonitor-cachepage.eclerx.com/savepage/tk_15444264210788398_sr_2399.html","info")</f>
        <v/>
      </c>
      <c r="AA473" t="n">
        <v>-2071815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88</v>
      </c>
      <c r="AO473" t="s"/>
      <c r="AP473" t="n">
        <v>107</v>
      </c>
      <c r="AQ473" t="s">
        <v>89</v>
      </c>
      <c r="AR473" t="s"/>
      <c r="AS473" t="s"/>
      <c r="AT473" t="s">
        <v>90</v>
      </c>
      <c r="AU473" t="s"/>
      <c r="AV473" t="s"/>
      <c r="AW473" t="s"/>
      <c r="AX473" t="s"/>
      <c r="AY473" t="n">
        <v>2071815</v>
      </c>
      <c r="AZ473" t="s">
        <v>762</v>
      </c>
      <c r="BA473" t="s"/>
      <c r="BB473" t="n">
        <v>397077</v>
      </c>
      <c r="BC473" t="n">
        <v>13.333707</v>
      </c>
      <c r="BD473" t="n">
        <v>52.498856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761</v>
      </c>
      <c r="F474" t="n">
        <v>-1</v>
      </c>
      <c r="G474" t="s">
        <v>74</v>
      </c>
      <c r="H474" t="s">
        <v>75</v>
      </c>
      <c r="I474" t="s"/>
      <c r="J474" t="s">
        <v>74</v>
      </c>
      <c r="K474" t="n">
        <v>64.68000000000001</v>
      </c>
      <c r="L474" t="s">
        <v>76</v>
      </c>
      <c r="M474" t="s"/>
      <c r="N474" t="s">
        <v>123</v>
      </c>
      <c r="O474" t="s">
        <v>78</v>
      </c>
      <c r="P474" t="s">
        <v>761</v>
      </c>
      <c r="Q474" t="s"/>
      <c r="R474" t="s">
        <v>119</v>
      </c>
      <c r="S474" t="s">
        <v>763</v>
      </c>
      <c r="T474" t="s">
        <v>81</v>
      </c>
      <c r="U474" t="s">
        <v>82</v>
      </c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HYPERLINK("https://hotelmonitor-cachepage.eclerx.com/savepage/tk_15444264210788398_sr_2399.html","info")</f>
        <v/>
      </c>
      <c r="AA474" t="n">
        <v>-2071815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88</v>
      </c>
      <c r="AO474" t="s"/>
      <c r="AP474" t="n">
        <v>107</v>
      </c>
      <c r="AQ474" t="s">
        <v>89</v>
      </c>
      <c r="AR474" t="s"/>
      <c r="AS474" t="s"/>
      <c r="AT474" t="s">
        <v>90</v>
      </c>
      <c r="AU474" t="s"/>
      <c r="AV474" t="s"/>
      <c r="AW474" t="s"/>
      <c r="AX474" t="s"/>
      <c r="AY474" t="n">
        <v>2071815</v>
      </c>
      <c r="AZ474" t="s">
        <v>762</v>
      </c>
      <c r="BA474" t="s"/>
      <c r="BB474" t="n">
        <v>397077</v>
      </c>
      <c r="BC474" t="n">
        <v>13.333707</v>
      </c>
      <c r="BD474" t="n">
        <v>52.498856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761</v>
      </c>
      <c r="F475" t="n">
        <v>-1</v>
      </c>
      <c r="G475" t="s">
        <v>74</v>
      </c>
      <c r="H475" t="s">
        <v>75</v>
      </c>
      <c r="I475" t="s"/>
      <c r="J475" t="s">
        <v>74</v>
      </c>
      <c r="K475" t="n">
        <v>73.5</v>
      </c>
      <c r="L475" t="s">
        <v>76</v>
      </c>
      <c r="M475" t="s"/>
      <c r="N475" t="s">
        <v>129</v>
      </c>
      <c r="O475" t="s">
        <v>78</v>
      </c>
      <c r="P475" t="s">
        <v>761</v>
      </c>
      <c r="Q475" t="s"/>
      <c r="R475" t="s">
        <v>119</v>
      </c>
      <c r="S475" t="s">
        <v>764</v>
      </c>
      <c r="T475" t="s">
        <v>81</v>
      </c>
      <c r="U475" t="s">
        <v>82</v>
      </c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HYPERLINK("https://hotelmonitor-cachepage.eclerx.com/savepage/tk_15444264210788398_sr_2399.html","info")</f>
        <v/>
      </c>
      <c r="AA475" t="n">
        <v>-2071815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88</v>
      </c>
      <c r="AO475" t="s"/>
      <c r="AP475" t="n">
        <v>107</v>
      </c>
      <c r="AQ475" t="s">
        <v>89</v>
      </c>
      <c r="AR475" t="s"/>
      <c r="AS475" t="s"/>
      <c r="AT475" t="s">
        <v>90</v>
      </c>
      <c r="AU475" t="s"/>
      <c r="AV475" t="s"/>
      <c r="AW475" t="s"/>
      <c r="AX475" t="s"/>
      <c r="AY475" t="n">
        <v>2071815</v>
      </c>
      <c r="AZ475" t="s">
        <v>762</v>
      </c>
      <c r="BA475" t="s"/>
      <c r="BB475" t="n">
        <v>397077</v>
      </c>
      <c r="BC475" t="n">
        <v>13.333707</v>
      </c>
      <c r="BD475" t="n">
        <v>52.498856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761</v>
      </c>
      <c r="F476" t="n">
        <v>-1</v>
      </c>
      <c r="G476" t="s">
        <v>74</v>
      </c>
      <c r="H476" t="s">
        <v>75</v>
      </c>
      <c r="I476" t="s"/>
      <c r="J476" t="s">
        <v>74</v>
      </c>
      <c r="K476" t="n">
        <v>80.95999999999999</v>
      </c>
      <c r="L476" t="s">
        <v>76</v>
      </c>
      <c r="M476" t="s"/>
      <c r="N476" t="s">
        <v>581</v>
      </c>
      <c r="O476" t="s">
        <v>78</v>
      </c>
      <c r="P476" t="s">
        <v>761</v>
      </c>
      <c r="Q476" t="s"/>
      <c r="R476" t="s">
        <v>119</v>
      </c>
      <c r="S476" t="s">
        <v>765</v>
      </c>
      <c r="T476" t="s">
        <v>81</v>
      </c>
      <c r="U476" t="s">
        <v>82</v>
      </c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HYPERLINK("https://hotelmonitor-cachepage.eclerx.com/savepage/tk_15444264210788398_sr_2399.html","info")</f>
        <v/>
      </c>
      <c r="AA476" t="n">
        <v>-2071815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88</v>
      </c>
      <c r="AO476" t="s"/>
      <c r="AP476" t="n">
        <v>107</v>
      </c>
      <c r="AQ476" t="s">
        <v>89</v>
      </c>
      <c r="AR476" t="s"/>
      <c r="AS476" t="s"/>
      <c r="AT476" t="s">
        <v>90</v>
      </c>
      <c r="AU476" t="s"/>
      <c r="AV476" t="s"/>
      <c r="AW476" t="s"/>
      <c r="AX476" t="s"/>
      <c r="AY476" t="n">
        <v>2071815</v>
      </c>
      <c r="AZ476" t="s">
        <v>762</v>
      </c>
      <c r="BA476" t="s"/>
      <c r="BB476" t="n">
        <v>397077</v>
      </c>
      <c r="BC476" t="n">
        <v>13.333707</v>
      </c>
      <c r="BD476" t="n">
        <v>52.498856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761</v>
      </c>
      <c r="F477" t="n">
        <v>-1</v>
      </c>
      <c r="G477" t="s">
        <v>74</v>
      </c>
      <c r="H477" t="s">
        <v>75</v>
      </c>
      <c r="I477" t="s"/>
      <c r="J477" t="s">
        <v>74</v>
      </c>
      <c r="K477" t="n">
        <v>92</v>
      </c>
      <c r="L477" t="s">
        <v>76</v>
      </c>
      <c r="M477" t="s"/>
      <c r="N477" t="s">
        <v>766</v>
      </c>
      <c r="O477" t="s">
        <v>78</v>
      </c>
      <c r="P477" t="s">
        <v>761</v>
      </c>
      <c r="Q477" t="s"/>
      <c r="R477" t="s">
        <v>119</v>
      </c>
      <c r="S477" t="s">
        <v>270</v>
      </c>
      <c r="T477" t="s">
        <v>81</v>
      </c>
      <c r="U477" t="s">
        <v>82</v>
      </c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HYPERLINK("https://hotelmonitor-cachepage.eclerx.com/savepage/tk_15444264210788398_sr_2399.html","info")</f>
        <v/>
      </c>
      <c r="AA477" t="n">
        <v>-2071815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88</v>
      </c>
      <c r="AO477" t="s"/>
      <c r="AP477" t="n">
        <v>107</v>
      </c>
      <c r="AQ477" t="s">
        <v>89</v>
      </c>
      <c r="AR477" t="s"/>
      <c r="AS477" t="s"/>
      <c r="AT477" t="s">
        <v>90</v>
      </c>
      <c r="AU477" t="s"/>
      <c r="AV477" t="s"/>
      <c r="AW477" t="s"/>
      <c r="AX477" t="s"/>
      <c r="AY477" t="n">
        <v>2071815</v>
      </c>
      <c r="AZ477" t="s">
        <v>762</v>
      </c>
      <c r="BA477" t="s"/>
      <c r="BB477" t="n">
        <v>397077</v>
      </c>
      <c r="BC477" t="n">
        <v>13.333707</v>
      </c>
      <c r="BD477" t="n">
        <v>52.498856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767</v>
      </c>
      <c r="F478" t="n">
        <v>503933</v>
      </c>
      <c r="G478" t="s">
        <v>74</v>
      </c>
      <c r="H478" t="s">
        <v>75</v>
      </c>
      <c r="I478" t="s"/>
      <c r="J478" t="s">
        <v>74</v>
      </c>
      <c r="K478" t="n">
        <v>84.15000000000001</v>
      </c>
      <c r="L478" t="s">
        <v>76</v>
      </c>
      <c r="M478" t="s"/>
      <c r="N478" t="s">
        <v>158</v>
      </c>
      <c r="O478" t="s">
        <v>78</v>
      </c>
      <c r="P478" t="s">
        <v>768</v>
      </c>
      <c r="Q478" t="s"/>
      <c r="R478" t="s">
        <v>79</v>
      </c>
      <c r="S478" t="s">
        <v>769</v>
      </c>
      <c r="T478" t="s">
        <v>81</v>
      </c>
      <c r="U478" t="s">
        <v>82</v>
      </c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HYPERLINK("https://hotelmonitor-cachepage.eclerx.com/savepage/tk_1544426154912361_sr_2399.html","info")</f>
        <v/>
      </c>
      <c r="AA478" t="n">
        <v>126299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88</v>
      </c>
      <c r="AO478" t="s"/>
      <c r="AP478" t="n">
        <v>26</v>
      </c>
      <c r="AQ478" t="s">
        <v>89</v>
      </c>
      <c r="AR478" t="s"/>
      <c r="AS478" t="s"/>
      <c r="AT478" t="s">
        <v>90</v>
      </c>
      <c r="AU478" t="s"/>
      <c r="AV478" t="s"/>
      <c r="AW478" t="s"/>
      <c r="AX478" t="s"/>
      <c r="AY478" t="n">
        <v>937883</v>
      </c>
      <c r="AZ478" t="s">
        <v>770</v>
      </c>
      <c r="BA478" t="s"/>
      <c r="BB478" t="n">
        <v>444090</v>
      </c>
      <c r="BC478" t="n">
        <v>13.518247</v>
      </c>
      <c r="BD478" t="n">
        <v>52.392258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767</v>
      </c>
      <c r="F479" t="n">
        <v>503933</v>
      </c>
      <c r="G479" t="s">
        <v>74</v>
      </c>
      <c r="H479" t="s">
        <v>75</v>
      </c>
      <c r="I479" t="s"/>
      <c r="J479" t="s">
        <v>74</v>
      </c>
      <c r="K479" t="n">
        <v>99</v>
      </c>
      <c r="L479" t="s">
        <v>76</v>
      </c>
      <c r="M479" t="s"/>
      <c r="N479" t="s">
        <v>113</v>
      </c>
      <c r="O479" t="s">
        <v>78</v>
      </c>
      <c r="P479" t="s">
        <v>768</v>
      </c>
      <c r="Q479" t="s"/>
      <c r="R479" t="s">
        <v>79</v>
      </c>
      <c r="S479" t="s">
        <v>103</v>
      </c>
      <c r="T479" t="s">
        <v>81</v>
      </c>
      <c r="U479" t="s">
        <v>82</v>
      </c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HYPERLINK("https://hotelmonitor-cachepage.eclerx.com/savepage/tk_1544426154912361_sr_2399.html","info")</f>
        <v/>
      </c>
      <c r="AA479" t="n">
        <v>126299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88</v>
      </c>
      <c r="AO479" t="s"/>
      <c r="AP479" t="n">
        <v>26</v>
      </c>
      <c r="AQ479" t="s">
        <v>89</v>
      </c>
      <c r="AR479" t="s"/>
      <c r="AS479" t="s"/>
      <c r="AT479" t="s">
        <v>90</v>
      </c>
      <c r="AU479" t="s"/>
      <c r="AV479" t="s"/>
      <c r="AW479" t="s"/>
      <c r="AX479" t="s"/>
      <c r="AY479" t="n">
        <v>937883</v>
      </c>
      <c r="AZ479" t="s">
        <v>770</v>
      </c>
      <c r="BA479" t="s"/>
      <c r="BB479" t="n">
        <v>444090</v>
      </c>
      <c r="BC479" t="n">
        <v>13.518247</v>
      </c>
      <c r="BD479" t="n">
        <v>52.392258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767</v>
      </c>
      <c r="F480" t="n">
        <v>503933</v>
      </c>
      <c r="G480" t="s">
        <v>74</v>
      </c>
      <c r="H480" t="s">
        <v>75</v>
      </c>
      <c r="I480" t="s"/>
      <c r="J480" t="s">
        <v>74</v>
      </c>
      <c r="K480" t="n">
        <v>109</v>
      </c>
      <c r="L480" t="s">
        <v>76</v>
      </c>
      <c r="M480" t="s"/>
      <c r="N480" t="s">
        <v>131</v>
      </c>
      <c r="O480" t="s">
        <v>78</v>
      </c>
      <c r="P480" t="s">
        <v>768</v>
      </c>
      <c r="Q480" t="s"/>
      <c r="R480" t="s">
        <v>79</v>
      </c>
      <c r="S480" t="s">
        <v>562</v>
      </c>
      <c r="T480" t="s">
        <v>81</v>
      </c>
      <c r="U480" t="s">
        <v>82</v>
      </c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HYPERLINK("https://hotelmonitor-cachepage.eclerx.com/savepage/tk_1544426154912361_sr_2399.html","info")</f>
        <v/>
      </c>
      <c r="AA480" t="n">
        <v>126299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88</v>
      </c>
      <c r="AO480" t="s"/>
      <c r="AP480" t="n">
        <v>26</v>
      </c>
      <c r="AQ480" t="s">
        <v>89</v>
      </c>
      <c r="AR480" t="s"/>
      <c r="AS480" t="s"/>
      <c r="AT480" t="s">
        <v>90</v>
      </c>
      <c r="AU480" t="s"/>
      <c r="AV480" t="s"/>
      <c r="AW480" t="s"/>
      <c r="AX480" t="s"/>
      <c r="AY480" t="n">
        <v>937883</v>
      </c>
      <c r="AZ480" t="s">
        <v>770</v>
      </c>
      <c r="BA480" t="s"/>
      <c r="BB480" t="n">
        <v>444090</v>
      </c>
      <c r="BC480" t="n">
        <v>13.518247</v>
      </c>
      <c r="BD480" t="n">
        <v>52.392258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771</v>
      </c>
      <c r="F481" t="n">
        <v>529942</v>
      </c>
      <c r="G481" t="s">
        <v>74</v>
      </c>
      <c r="H481" t="s">
        <v>75</v>
      </c>
      <c r="I481" t="s"/>
      <c r="J481" t="s">
        <v>74</v>
      </c>
      <c r="K481" t="n">
        <v>64</v>
      </c>
      <c r="L481" t="s">
        <v>76</v>
      </c>
      <c r="M481" t="s"/>
      <c r="N481" t="s">
        <v>337</v>
      </c>
      <c r="O481" t="s">
        <v>78</v>
      </c>
      <c r="P481" t="s">
        <v>772</v>
      </c>
      <c r="Q481" t="s"/>
      <c r="R481" t="s">
        <v>79</v>
      </c>
      <c r="S481" t="s">
        <v>322</v>
      </c>
      <c r="T481" t="s">
        <v>81</v>
      </c>
      <c r="U481" t="s">
        <v>82</v>
      </c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HYPERLINK("https://hotelmonitor-cachepage.eclerx.com/savepage/tk_15444262601597588_sr_2399.html","info")</f>
        <v/>
      </c>
      <c r="AA481" t="n">
        <v>99034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88</v>
      </c>
      <c r="AO481" t="s"/>
      <c r="AP481" t="n">
        <v>58</v>
      </c>
      <c r="AQ481" t="s">
        <v>89</v>
      </c>
      <c r="AR481" t="s"/>
      <c r="AS481" t="s"/>
      <c r="AT481" t="s">
        <v>90</v>
      </c>
      <c r="AU481" t="s"/>
      <c r="AV481" t="s"/>
      <c r="AW481" t="s"/>
      <c r="AX481" t="s"/>
      <c r="AY481" t="n">
        <v>955261</v>
      </c>
      <c r="AZ481" t="s">
        <v>773</v>
      </c>
      <c r="BA481" t="s"/>
      <c r="BB481" t="n">
        <v>52318</v>
      </c>
      <c r="BC481" t="n">
        <v>13.426339</v>
      </c>
      <c r="BD481" t="n">
        <v>52.478378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771</v>
      </c>
      <c r="F482" t="n">
        <v>529942</v>
      </c>
      <c r="G482" t="s">
        <v>74</v>
      </c>
      <c r="H482" t="s">
        <v>75</v>
      </c>
      <c r="I482" t="s"/>
      <c r="J482" t="s">
        <v>74</v>
      </c>
      <c r="K482" t="n">
        <v>79</v>
      </c>
      <c r="L482" t="s">
        <v>76</v>
      </c>
      <c r="M482" t="s"/>
      <c r="N482" t="s">
        <v>341</v>
      </c>
      <c r="O482" t="s">
        <v>78</v>
      </c>
      <c r="P482" t="s">
        <v>772</v>
      </c>
      <c r="Q482" t="s"/>
      <c r="R482" t="s">
        <v>79</v>
      </c>
      <c r="S482" t="s">
        <v>342</v>
      </c>
      <c r="T482" t="s">
        <v>81</v>
      </c>
      <c r="U482" t="s">
        <v>82</v>
      </c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HYPERLINK("https://hotelmonitor-cachepage.eclerx.com/savepage/tk_15444262601597588_sr_2399.html","info")</f>
        <v/>
      </c>
      <c r="AA482" t="n">
        <v>99034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88</v>
      </c>
      <c r="AO482" t="s"/>
      <c r="AP482" t="n">
        <v>58</v>
      </c>
      <c r="AQ482" t="s">
        <v>89</v>
      </c>
      <c r="AR482" t="s"/>
      <c r="AS482" t="s"/>
      <c r="AT482" t="s">
        <v>90</v>
      </c>
      <c r="AU482" t="s"/>
      <c r="AV482" t="s"/>
      <c r="AW482" t="s"/>
      <c r="AX482" t="s"/>
      <c r="AY482" t="n">
        <v>955261</v>
      </c>
      <c r="AZ482" t="s">
        <v>773</v>
      </c>
      <c r="BA482" t="s"/>
      <c r="BB482" t="n">
        <v>52318</v>
      </c>
      <c r="BC482" t="n">
        <v>13.426339</v>
      </c>
      <c r="BD482" t="n">
        <v>52.478378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771</v>
      </c>
      <c r="F483" t="n">
        <v>529942</v>
      </c>
      <c r="G483" t="s">
        <v>74</v>
      </c>
      <c r="H483" t="s">
        <v>75</v>
      </c>
      <c r="I483" t="s"/>
      <c r="J483" t="s">
        <v>74</v>
      </c>
      <c r="K483" t="n">
        <v>64</v>
      </c>
      <c r="L483" t="s">
        <v>76</v>
      </c>
      <c r="M483" t="s"/>
      <c r="N483" t="s">
        <v>774</v>
      </c>
      <c r="O483" t="s">
        <v>78</v>
      </c>
      <c r="P483" t="s">
        <v>772</v>
      </c>
      <c r="Q483" t="s"/>
      <c r="R483" t="s">
        <v>79</v>
      </c>
      <c r="S483" t="s">
        <v>322</v>
      </c>
      <c r="T483" t="s">
        <v>81</v>
      </c>
      <c r="U483" t="s">
        <v>82</v>
      </c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HYPERLINK("https://hotelmonitor-cachepage.eclerx.com/savepage/tk_15444262601597588_sr_2399.html","info")</f>
        <v/>
      </c>
      <c r="AA483" t="n">
        <v>99034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88</v>
      </c>
      <c r="AO483" t="s"/>
      <c r="AP483" t="n">
        <v>58</v>
      </c>
      <c r="AQ483" t="s">
        <v>89</v>
      </c>
      <c r="AR483" t="s"/>
      <c r="AS483" t="s"/>
      <c r="AT483" t="s">
        <v>90</v>
      </c>
      <c r="AU483" t="s"/>
      <c r="AV483" t="s"/>
      <c r="AW483" t="s"/>
      <c r="AX483" t="s"/>
      <c r="AY483" t="n">
        <v>955261</v>
      </c>
      <c r="AZ483" t="s">
        <v>773</v>
      </c>
      <c r="BA483" t="s"/>
      <c r="BB483" t="n">
        <v>52318</v>
      </c>
      <c r="BC483" t="n">
        <v>13.426339</v>
      </c>
      <c r="BD483" t="n">
        <v>52.478378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771</v>
      </c>
      <c r="F484" t="n">
        <v>529942</v>
      </c>
      <c r="G484" t="s">
        <v>74</v>
      </c>
      <c r="H484" t="s">
        <v>75</v>
      </c>
      <c r="I484" t="s"/>
      <c r="J484" t="s">
        <v>74</v>
      </c>
      <c r="K484" t="n">
        <v>64</v>
      </c>
      <c r="L484" t="s">
        <v>76</v>
      </c>
      <c r="M484" t="s"/>
      <c r="N484" t="s">
        <v>347</v>
      </c>
      <c r="O484" t="s">
        <v>78</v>
      </c>
      <c r="P484" t="s">
        <v>772</v>
      </c>
      <c r="Q484" t="s"/>
      <c r="R484" t="s">
        <v>79</v>
      </c>
      <c r="S484" t="s">
        <v>322</v>
      </c>
      <c r="T484" t="s">
        <v>81</v>
      </c>
      <c r="U484" t="s">
        <v>82</v>
      </c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HYPERLINK("https://hotelmonitor-cachepage.eclerx.com/savepage/tk_15444262601597588_sr_2399.html","info")</f>
        <v/>
      </c>
      <c r="AA484" t="n">
        <v>99034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88</v>
      </c>
      <c r="AO484" t="s"/>
      <c r="AP484" t="n">
        <v>58</v>
      </c>
      <c r="AQ484" t="s">
        <v>89</v>
      </c>
      <c r="AR484" t="s"/>
      <c r="AS484" t="s"/>
      <c r="AT484" t="s">
        <v>90</v>
      </c>
      <c r="AU484" t="s"/>
      <c r="AV484" t="s"/>
      <c r="AW484" t="s"/>
      <c r="AX484" t="s"/>
      <c r="AY484" t="n">
        <v>955261</v>
      </c>
      <c r="AZ484" t="s">
        <v>773</v>
      </c>
      <c r="BA484" t="s"/>
      <c r="BB484" t="n">
        <v>52318</v>
      </c>
      <c r="BC484" t="n">
        <v>13.426339</v>
      </c>
      <c r="BD484" t="n">
        <v>52.478378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771</v>
      </c>
      <c r="F485" t="n">
        <v>529942</v>
      </c>
      <c r="G485" t="s">
        <v>74</v>
      </c>
      <c r="H485" t="s">
        <v>75</v>
      </c>
      <c r="I485" t="s"/>
      <c r="J485" t="s">
        <v>74</v>
      </c>
      <c r="K485" t="n">
        <v>64</v>
      </c>
      <c r="L485" t="s">
        <v>76</v>
      </c>
      <c r="M485" t="s"/>
      <c r="N485" t="s">
        <v>774</v>
      </c>
      <c r="O485" t="s">
        <v>78</v>
      </c>
      <c r="P485" t="s">
        <v>772</v>
      </c>
      <c r="Q485" t="s"/>
      <c r="R485" t="s">
        <v>79</v>
      </c>
      <c r="S485" t="s">
        <v>322</v>
      </c>
      <c r="T485" t="s">
        <v>81</v>
      </c>
      <c r="U485" t="s">
        <v>82</v>
      </c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HYPERLINK("https://hotelmonitor-cachepage.eclerx.com/savepage/tk_15444262601597588_sr_2399.html","info")</f>
        <v/>
      </c>
      <c r="AA485" t="n">
        <v>99034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88</v>
      </c>
      <c r="AO485" t="s"/>
      <c r="AP485" t="n">
        <v>58</v>
      </c>
      <c r="AQ485" t="s">
        <v>89</v>
      </c>
      <c r="AR485" t="s"/>
      <c r="AS485" t="s"/>
      <c r="AT485" t="s">
        <v>90</v>
      </c>
      <c r="AU485" t="s"/>
      <c r="AV485" t="s"/>
      <c r="AW485" t="s"/>
      <c r="AX485" t="s"/>
      <c r="AY485" t="n">
        <v>955261</v>
      </c>
      <c r="AZ485" t="s">
        <v>773</v>
      </c>
      <c r="BA485" t="s"/>
      <c r="BB485" t="n">
        <v>52318</v>
      </c>
      <c r="BC485" t="n">
        <v>13.426339</v>
      </c>
      <c r="BD485" t="n">
        <v>52.478378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771</v>
      </c>
      <c r="F486" t="n">
        <v>529942</v>
      </c>
      <c r="G486" t="s">
        <v>74</v>
      </c>
      <c r="H486" t="s">
        <v>75</v>
      </c>
      <c r="I486" t="s"/>
      <c r="J486" t="s">
        <v>74</v>
      </c>
      <c r="K486" t="n">
        <v>69</v>
      </c>
      <c r="L486" t="s">
        <v>76</v>
      </c>
      <c r="M486" t="s"/>
      <c r="N486" t="s">
        <v>347</v>
      </c>
      <c r="O486" t="s">
        <v>78</v>
      </c>
      <c r="P486" t="s">
        <v>772</v>
      </c>
      <c r="Q486" t="s"/>
      <c r="R486" t="s">
        <v>79</v>
      </c>
      <c r="S486" t="s">
        <v>186</v>
      </c>
      <c r="T486" t="s">
        <v>81</v>
      </c>
      <c r="U486" t="s">
        <v>82</v>
      </c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HYPERLINK("https://hotelmonitor-cachepage.eclerx.com/savepage/tk_15444262601597588_sr_2399.html","info")</f>
        <v/>
      </c>
      <c r="AA486" t="n">
        <v>99034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88</v>
      </c>
      <c r="AO486" t="s"/>
      <c r="AP486" t="n">
        <v>58</v>
      </c>
      <c r="AQ486" t="s">
        <v>89</v>
      </c>
      <c r="AR486" t="s"/>
      <c r="AS486" t="s"/>
      <c r="AT486" t="s">
        <v>90</v>
      </c>
      <c r="AU486" t="s"/>
      <c r="AV486" t="s"/>
      <c r="AW486" t="s"/>
      <c r="AX486" t="s"/>
      <c r="AY486" t="n">
        <v>955261</v>
      </c>
      <c r="AZ486" t="s">
        <v>773</v>
      </c>
      <c r="BA486" t="s"/>
      <c r="BB486" t="n">
        <v>52318</v>
      </c>
      <c r="BC486" t="n">
        <v>13.426339</v>
      </c>
      <c r="BD486" t="n">
        <v>52.478378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771</v>
      </c>
      <c r="F487" t="n">
        <v>529942</v>
      </c>
      <c r="G487" t="s">
        <v>74</v>
      </c>
      <c r="H487" t="s">
        <v>75</v>
      </c>
      <c r="I487" t="s"/>
      <c r="J487" t="s">
        <v>74</v>
      </c>
      <c r="K487" t="n">
        <v>69</v>
      </c>
      <c r="L487" t="s">
        <v>76</v>
      </c>
      <c r="M487" t="s"/>
      <c r="N487" t="s">
        <v>774</v>
      </c>
      <c r="O487" t="s">
        <v>78</v>
      </c>
      <c r="P487" t="s">
        <v>772</v>
      </c>
      <c r="Q487" t="s"/>
      <c r="R487" t="s">
        <v>79</v>
      </c>
      <c r="S487" t="s">
        <v>186</v>
      </c>
      <c r="T487" t="s">
        <v>81</v>
      </c>
      <c r="U487" t="s">
        <v>82</v>
      </c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HYPERLINK("https://hotelmonitor-cachepage.eclerx.com/savepage/tk_15444262601597588_sr_2399.html","info")</f>
        <v/>
      </c>
      <c r="AA487" t="n">
        <v>99034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88</v>
      </c>
      <c r="AO487" t="s"/>
      <c r="AP487" t="n">
        <v>58</v>
      </c>
      <c r="AQ487" t="s">
        <v>89</v>
      </c>
      <c r="AR487" t="s"/>
      <c r="AS487" t="s"/>
      <c r="AT487" t="s">
        <v>90</v>
      </c>
      <c r="AU487" t="s"/>
      <c r="AV487" t="s"/>
      <c r="AW487" t="s"/>
      <c r="AX487" t="s"/>
      <c r="AY487" t="n">
        <v>955261</v>
      </c>
      <c r="AZ487" t="s">
        <v>773</v>
      </c>
      <c r="BA487" t="s"/>
      <c r="BB487" t="n">
        <v>52318</v>
      </c>
      <c r="BC487" t="n">
        <v>13.426339</v>
      </c>
      <c r="BD487" t="n">
        <v>52.478378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771</v>
      </c>
      <c r="F488" t="n">
        <v>529942</v>
      </c>
      <c r="G488" t="s">
        <v>74</v>
      </c>
      <c r="H488" t="s">
        <v>75</v>
      </c>
      <c r="I488" t="s"/>
      <c r="J488" t="s">
        <v>74</v>
      </c>
      <c r="K488" t="n">
        <v>79</v>
      </c>
      <c r="L488" t="s">
        <v>76</v>
      </c>
      <c r="M488" t="s"/>
      <c r="N488" t="s">
        <v>775</v>
      </c>
      <c r="O488" t="s">
        <v>78</v>
      </c>
      <c r="P488" t="s">
        <v>772</v>
      </c>
      <c r="Q488" t="s"/>
      <c r="R488" t="s">
        <v>79</v>
      </c>
      <c r="S488" t="s">
        <v>342</v>
      </c>
      <c r="T488" t="s">
        <v>81</v>
      </c>
      <c r="U488" t="s">
        <v>82</v>
      </c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HYPERLINK("https://hotelmonitor-cachepage.eclerx.com/savepage/tk_15444262601597588_sr_2399.html","info")</f>
        <v/>
      </c>
      <c r="AA488" t="n">
        <v>99034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88</v>
      </c>
      <c r="AO488" t="s"/>
      <c r="AP488" t="n">
        <v>58</v>
      </c>
      <c r="AQ488" t="s">
        <v>89</v>
      </c>
      <c r="AR488" t="s"/>
      <c r="AS488" t="s"/>
      <c r="AT488" t="s">
        <v>90</v>
      </c>
      <c r="AU488" t="s"/>
      <c r="AV488" t="s"/>
      <c r="AW488" t="s"/>
      <c r="AX488" t="s"/>
      <c r="AY488" t="n">
        <v>955261</v>
      </c>
      <c r="AZ488" t="s">
        <v>773</v>
      </c>
      <c r="BA488" t="s"/>
      <c r="BB488" t="n">
        <v>52318</v>
      </c>
      <c r="BC488" t="n">
        <v>13.426339</v>
      </c>
      <c r="BD488" t="n">
        <v>52.478378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771</v>
      </c>
      <c r="F489" t="n">
        <v>529942</v>
      </c>
      <c r="G489" t="s">
        <v>74</v>
      </c>
      <c r="H489" t="s">
        <v>75</v>
      </c>
      <c r="I489" t="s"/>
      <c r="J489" t="s">
        <v>74</v>
      </c>
      <c r="K489" t="n">
        <v>79</v>
      </c>
      <c r="L489" t="s">
        <v>76</v>
      </c>
      <c r="M489" t="s"/>
      <c r="N489" t="s">
        <v>776</v>
      </c>
      <c r="O489" t="s">
        <v>78</v>
      </c>
      <c r="P489" t="s">
        <v>772</v>
      </c>
      <c r="Q489" t="s"/>
      <c r="R489" t="s">
        <v>79</v>
      </c>
      <c r="S489" t="s">
        <v>342</v>
      </c>
      <c r="T489" t="s">
        <v>81</v>
      </c>
      <c r="U489" t="s">
        <v>82</v>
      </c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HYPERLINK("https://hotelmonitor-cachepage.eclerx.com/savepage/tk_15444262601597588_sr_2399.html","info")</f>
        <v/>
      </c>
      <c r="AA489" t="n">
        <v>99034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88</v>
      </c>
      <c r="AO489" t="s"/>
      <c r="AP489" t="n">
        <v>58</v>
      </c>
      <c r="AQ489" t="s">
        <v>89</v>
      </c>
      <c r="AR489" t="s"/>
      <c r="AS489" t="s"/>
      <c r="AT489" t="s">
        <v>90</v>
      </c>
      <c r="AU489" t="s"/>
      <c r="AV489" t="s"/>
      <c r="AW489" t="s"/>
      <c r="AX489" t="s"/>
      <c r="AY489" t="n">
        <v>955261</v>
      </c>
      <c r="AZ489" t="s">
        <v>773</v>
      </c>
      <c r="BA489" t="s"/>
      <c r="BB489" t="n">
        <v>52318</v>
      </c>
      <c r="BC489" t="n">
        <v>13.426339</v>
      </c>
      <c r="BD489" t="n">
        <v>52.478378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771</v>
      </c>
      <c r="F490" t="n">
        <v>529942</v>
      </c>
      <c r="G490" t="s">
        <v>74</v>
      </c>
      <c r="H490" t="s">
        <v>75</v>
      </c>
      <c r="I490" t="s"/>
      <c r="J490" t="s">
        <v>74</v>
      </c>
      <c r="K490" t="n">
        <v>79</v>
      </c>
      <c r="L490" t="s">
        <v>76</v>
      </c>
      <c r="M490" t="s"/>
      <c r="N490" t="s">
        <v>776</v>
      </c>
      <c r="O490" t="s">
        <v>78</v>
      </c>
      <c r="P490" t="s">
        <v>772</v>
      </c>
      <c r="Q490" t="s"/>
      <c r="R490" t="s">
        <v>79</v>
      </c>
      <c r="S490" t="s">
        <v>342</v>
      </c>
      <c r="T490" t="s">
        <v>81</v>
      </c>
      <c r="U490" t="s">
        <v>82</v>
      </c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HYPERLINK("https://hotelmonitor-cachepage.eclerx.com/savepage/tk_15444262601597588_sr_2399.html","info")</f>
        <v/>
      </c>
      <c r="AA490" t="n">
        <v>99034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88</v>
      </c>
      <c r="AO490" t="s"/>
      <c r="AP490" t="n">
        <v>58</v>
      </c>
      <c r="AQ490" t="s">
        <v>89</v>
      </c>
      <c r="AR490" t="s"/>
      <c r="AS490" t="s"/>
      <c r="AT490" t="s">
        <v>90</v>
      </c>
      <c r="AU490" t="s"/>
      <c r="AV490" t="s"/>
      <c r="AW490" t="s"/>
      <c r="AX490" t="s"/>
      <c r="AY490" t="n">
        <v>955261</v>
      </c>
      <c r="AZ490" t="s">
        <v>773</v>
      </c>
      <c r="BA490" t="s"/>
      <c r="BB490" t="n">
        <v>52318</v>
      </c>
      <c r="BC490" t="n">
        <v>13.426339</v>
      </c>
      <c r="BD490" t="n">
        <v>52.478378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771</v>
      </c>
      <c r="F491" t="n">
        <v>529942</v>
      </c>
      <c r="G491" t="s">
        <v>74</v>
      </c>
      <c r="H491" t="s">
        <v>75</v>
      </c>
      <c r="I491" t="s"/>
      <c r="J491" t="s">
        <v>74</v>
      </c>
      <c r="K491" t="n">
        <v>84</v>
      </c>
      <c r="L491" t="s">
        <v>76</v>
      </c>
      <c r="M491" t="s"/>
      <c r="N491" t="s">
        <v>776</v>
      </c>
      <c r="O491" t="s">
        <v>78</v>
      </c>
      <c r="P491" t="s">
        <v>772</v>
      </c>
      <c r="Q491" t="s"/>
      <c r="R491" t="s">
        <v>79</v>
      </c>
      <c r="S491" t="s">
        <v>777</v>
      </c>
      <c r="T491" t="s">
        <v>81</v>
      </c>
      <c r="U491" t="s">
        <v>82</v>
      </c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HYPERLINK("https://hotelmonitor-cachepage.eclerx.com/savepage/tk_15444262601597588_sr_2399.html","info")</f>
        <v/>
      </c>
      <c r="AA491" t="n">
        <v>99034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88</v>
      </c>
      <c r="AO491" t="s"/>
      <c r="AP491" t="n">
        <v>58</v>
      </c>
      <c r="AQ491" t="s">
        <v>89</v>
      </c>
      <c r="AR491" t="s"/>
      <c r="AS491" t="s"/>
      <c r="AT491" t="s">
        <v>90</v>
      </c>
      <c r="AU491" t="s"/>
      <c r="AV491" t="s"/>
      <c r="AW491" t="s"/>
      <c r="AX491" t="s"/>
      <c r="AY491" t="n">
        <v>955261</v>
      </c>
      <c r="AZ491" t="s">
        <v>773</v>
      </c>
      <c r="BA491" t="s"/>
      <c r="BB491" t="n">
        <v>52318</v>
      </c>
      <c r="BC491" t="n">
        <v>13.426339</v>
      </c>
      <c r="BD491" t="n">
        <v>52.478378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771</v>
      </c>
      <c r="F492" t="n">
        <v>529942</v>
      </c>
      <c r="G492" t="s">
        <v>74</v>
      </c>
      <c r="H492" t="s">
        <v>75</v>
      </c>
      <c r="I492" t="s"/>
      <c r="J492" t="s">
        <v>74</v>
      </c>
      <c r="K492" t="n">
        <v>92</v>
      </c>
      <c r="L492" t="s">
        <v>76</v>
      </c>
      <c r="M492" t="s"/>
      <c r="N492" t="s">
        <v>347</v>
      </c>
      <c r="O492" t="s">
        <v>78</v>
      </c>
      <c r="P492" t="s">
        <v>772</v>
      </c>
      <c r="Q492" t="s"/>
      <c r="R492" t="s">
        <v>79</v>
      </c>
      <c r="S492" t="s">
        <v>270</v>
      </c>
      <c r="T492" t="s">
        <v>81</v>
      </c>
      <c r="U492" t="s">
        <v>82</v>
      </c>
      <c r="V492" t="s">
        <v>83</v>
      </c>
      <c r="W492" t="s">
        <v>108</v>
      </c>
      <c r="X492" t="s"/>
      <c r="Y492" t="s">
        <v>85</v>
      </c>
      <c r="Z492">
        <f>HYPERLINK("https://hotelmonitor-cachepage.eclerx.com/savepage/tk_15444262601597588_sr_2399.html","info")</f>
        <v/>
      </c>
      <c r="AA492" t="n">
        <v>99034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88</v>
      </c>
      <c r="AO492" t="s"/>
      <c r="AP492" t="n">
        <v>58</v>
      </c>
      <c r="AQ492" t="s">
        <v>89</v>
      </c>
      <c r="AR492" t="s"/>
      <c r="AS492" t="s"/>
      <c r="AT492" t="s">
        <v>90</v>
      </c>
      <c r="AU492" t="s"/>
      <c r="AV492" t="s"/>
      <c r="AW492" t="s"/>
      <c r="AX492" t="s"/>
      <c r="AY492" t="n">
        <v>955261</v>
      </c>
      <c r="AZ492" t="s">
        <v>773</v>
      </c>
      <c r="BA492" t="s"/>
      <c r="BB492" t="n">
        <v>52318</v>
      </c>
      <c r="BC492" t="n">
        <v>13.426339</v>
      </c>
      <c r="BD492" t="n">
        <v>52.478378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771</v>
      </c>
      <c r="F493" t="n">
        <v>529942</v>
      </c>
      <c r="G493" t="s">
        <v>74</v>
      </c>
      <c r="H493" t="s">
        <v>75</v>
      </c>
      <c r="I493" t="s"/>
      <c r="J493" t="s">
        <v>74</v>
      </c>
      <c r="K493" t="n">
        <v>92</v>
      </c>
      <c r="L493" t="s">
        <v>76</v>
      </c>
      <c r="M493" t="s"/>
      <c r="N493" t="s">
        <v>774</v>
      </c>
      <c r="O493" t="s">
        <v>78</v>
      </c>
      <c r="P493" t="s">
        <v>772</v>
      </c>
      <c r="Q493" t="s"/>
      <c r="R493" t="s">
        <v>79</v>
      </c>
      <c r="S493" t="s">
        <v>270</v>
      </c>
      <c r="T493" t="s">
        <v>81</v>
      </c>
      <c r="U493" t="s">
        <v>82</v>
      </c>
      <c r="V493" t="s">
        <v>83</v>
      </c>
      <c r="W493" t="s">
        <v>108</v>
      </c>
      <c r="X493" t="s"/>
      <c r="Y493" t="s">
        <v>85</v>
      </c>
      <c r="Z493">
        <f>HYPERLINK("https://hotelmonitor-cachepage.eclerx.com/savepage/tk_15444262601597588_sr_2399.html","info")</f>
        <v/>
      </c>
      <c r="AA493" t="n">
        <v>99034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88</v>
      </c>
      <c r="AO493" t="s"/>
      <c r="AP493" t="n">
        <v>58</v>
      </c>
      <c r="AQ493" t="s">
        <v>89</v>
      </c>
      <c r="AR493" t="s"/>
      <c r="AS493" t="s"/>
      <c r="AT493" t="s">
        <v>90</v>
      </c>
      <c r="AU493" t="s"/>
      <c r="AV493" t="s"/>
      <c r="AW493" t="s"/>
      <c r="AX493" t="s"/>
      <c r="AY493" t="n">
        <v>955261</v>
      </c>
      <c r="AZ493" t="s">
        <v>773</v>
      </c>
      <c r="BA493" t="s"/>
      <c r="BB493" t="n">
        <v>52318</v>
      </c>
      <c r="BC493" t="n">
        <v>13.426339</v>
      </c>
      <c r="BD493" t="n">
        <v>52.478378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771</v>
      </c>
      <c r="F494" t="n">
        <v>529942</v>
      </c>
      <c r="G494" t="s">
        <v>74</v>
      </c>
      <c r="H494" t="s">
        <v>75</v>
      </c>
      <c r="I494" t="s"/>
      <c r="J494" t="s">
        <v>74</v>
      </c>
      <c r="K494" t="n">
        <v>94</v>
      </c>
      <c r="L494" t="s">
        <v>76</v>
      </c>
      <c r="M494" t="s"/>
      <c r="N494" t="s">
        <v>778</v>
      </c>
      <c r="O494" t="s">
        <v>78</v>
      </c>
      <c r="P494" t="s">
        <v>772</v>
      </c>
      <c r="Q494" t="s"/>
      <c r="R494" t="s">
        <v>79</v>
      </c>
      <c r="S494" t="s">
        <v>330</v>
      </c>
      <c r="T494" t="s">
        <v>81</v>
      </c>
      <c r="U494" t="s">
        <v>82</v>
      </c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HYPERLINK("https://hotelmonitor-cachepage.eclerx.com/savepage/tk_15444262601597588_sr_2399.html","info")</f>
        <v/>
      </c>
      <c r="AA494" t="n">
        <v>99034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88</v>
      </c>
      <c r="AO494" t="s"/>
      <c r="AP494" t="n">
        <v>58</v>
      </c>
      <c r="AQ494" t="s">
        <v>89</v>
      </c>
      <c r="AR494" t="s"/>
      <c r="AS494" t="s"/>
      <c r="AT494" t="s">
        <v>90</v>
      </c>
      <c r="AU494" t="s"/>
      <c r="AV494" t="s"/>
      <c r="AW494" t="s"/>
      <c r="AX494" t="s"/>
      <c r="AY494" t="n">
        <v>955261</v>
      </c>
      <c r="AZ494" t="s">
        <v>773</v>
      </c>
      <c r="BA494" t="s"/>
      <c r="BB494" t="n">
        <v>52318</v>
      </c>
      <c r="BC494" t="n">
        <v>13.426339</v>
      </c>
      <c r="BD494" t="n">
        <v>52.478378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771</v>
      </c>
      <c r="F495" t="n">
        <v>529942</v>
      </c>
      <c r="G495" t="s">
        <v>74</v>
      </c>
      <c r="H495" t="s">
        <v>75</v>
      </c>
      <c r="I495" t="s"/>
      <c r="J495" t="s">
        <v>74</v>
      </c>
      <c r="K495" t="n">
        <v>97</v>
      </c>
      <c r="L495" t="s">
        <v>76</v>
      </c>
      <c r="M495" t="s"/>
      <c r="N495" t="s">
        <v>347</v>
      </c>
      <c r="O495" t="s">
        <v>78</v>
      </c>
      <c r="P495" t="s">
        <v>772</v>
      </c>
      <c r="Q495" t="s"/>
      <c r="R495" t="s">
        <v>79</v>
      </c>
      <c r="S495" t="s">
        <v>305</v>
      </c>
      <c r="T495" t="s">
        <v>81</v>
      </c>
      <c r="U495" t="s">
        <v>82</v>
      </c>
      <c r="V495" t="s">
        <v>83</v>
      </c>
      <c r="W495" t="s">
        <v>108</v>
      </c>
      <c r="X495" t="s"/>
      <c r="Y495" t="s">
        <v>85</v>
      </c>
      <c r="Z495">
        <f>HYPERLINK("https://hotelmonitor-cachepage.eclerx.com/savepage/tk_15444262601597588_sr_2399.html","info")</f>
        <v/>
      </c>
      <c r="AA495" t="n">
        <v>99034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88</v>
      </c>
      <c r="AO495" t="s"/>
      <c r="AP495" t="n">
        <v>58</v>
      </c>
      <c r="AQ495" t="s">
        <v>89</v>
      </c>
      <c r="AR495" t="s"/>
      <c r="AS495" t="s"/>
      <c r="AT495" t="s">
        <v>90</v>
      </c>
      <c r="AU495" t="s"/>
      <c r="AV495" t="s"/>
      <c r="AW495" t="s"/>
      <c r="AX495" t="s"/>
      <c r="AY495" t="n">
        <v>955261</v>
      </c>
      <c r="AZ495" t="s">
        <v>773</v>
      </c>
      <c r="BA495" t="s"/>
      <c r="BB495" t="n">
        <v>52318</v>
      </c>
      <c r="BC495" t="n">
        <v>13.426339</v>
      </c>
      <c r="BD495" t="n">
        <v>52.478378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771</v>
      </c>
      <c r="F496" t="n">
        <v>529942</v>
      </c>
      <c r="G496" t="s">
        <v>74</v>
      </c>
      <c r="H496" t="s">
        <v>75</v>
      </c>
      <c r="I496" t="s"/>
      <c r="J496" t="s">
        <v>74</v>
      </c>
      <c r="K496" t="n">
        <v>97</v>
      </c>
      <c r="L496" t="s">
        <v>76</v>
      </c>
      <c r="M496" t="s"/>
      <c r="N496" t="s">
        <v>774</v>
      </c>
      <c r="O496" t="s">
        <v>78</v>
      </c>
      <c r="P496" t="s">
        <v>772</v>
      </c>
      <c r="Q496" t="s"/>
      <c r="R496" t="s">
        <v>79</v>
      </c>
      <c r="S496" t="s">
        <v>305</v>
      </c>
      <c r="T496" t="s">
        <v>81</v>
      </c>
      <c r="U496" t="s">
        <v>82</v>
      </c>
      <c r="V496" t="s">
        <v>83</v>
      </c>
      <c r="W496" t="s">
        <v>108</v>
      </c>
      <c r="X496" t="s"/>
      <c r="Y496" t="s">
        <v>85</v>
      </c>
      <c r="Z496">
        <f>HYPERLINK("https://hotelmonitor-cachepage.eclerx.com/savepage/tk_15444262601597588_sr_2399.html","info")</f>
        <v/>
      </c>
      <c r="AA496" t="n">
        <v>99034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88</v>
      </c>
      <c r="AO496" t="s"/>
      <c r="AP496" t="n">
        <v>58</v>
      </c>
      <c r="AQ496" t="s">
        <v>89</v>
      </c>
      <c r="AR496" t="s"/>
      <c r="AS496" t="s"/>
      <c r="AT496" t="s">
        <v>90</v>
      </c>
      <c r="AU496" t="s"/>
      <c r="AV496" t="s"/>
      <c r="AW496" t="s"/>
      <c r="AX496" t="s"/>
      <c r="AY496" t="n">
        <v>955261</v>
      </c>
      <c r="AZ496" t="s">
        <v>773</v>
      </c>
      <c r="BA496" t="s"/>
      <c r="BB496" t="n">
        <v>52318</v>
      </c>
      <c r="BC496" t="n">
        <v>13.426339</v>
      </c>
      <c r="BD496" t="n">
        <v>52.478378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771</v>
      </c>
      <c r="F497" t="n">
        <v>529942</v>
      </c>
      <c r="G497" t="s">
        <v>74</v>
      </c>
      <c r="H497" t="s">
        <v>75</v>
      </c>
      <c r="I497" t="s"/>
      <c r="J497" t="s">
        <v>74</v>
      </c>
      <c r="K497" t="n">
        <v>107</v>
      </c>
      <c r="L497" t="s">
        <v>76</v>
      </c>
      <c r="M497" t="s"/>
      <c r="N497" t="s">
        <v>776</v>
      </c>
      <c r="O497" t="s">
        <v>78</v>
      </c>
      <c r="P497" t="s">
        <v>772</v>
      </c>
      <c r="Q497" t="s"/>
      <c r="R497" t="s">
        <v>79</v>
      </c>
      <c r="S497" t="s">
        <v>122</v>
      </c>
      <c r="T497" t="s">
        <v>81</v>
      </c>
      <c r="U497" t="s">
        <v>82</v>
      </c>
      <c r="V497" t="s">
        <v>83</v>
      </c>
      <c r="W497" t="s">
        <v>108</v>
      </c>
      <c r="X497" t="s"/>
      <c r="Y497" t="s">
        <v>85</v>
      </c>
      <c r="Z497">
        <f>HYPERLINK("https://hotelmonitor-cachepage.eclerx.com/savepage/tk_15444262601597588_sr_2399.html","info")</f>
        <v/>
      </c>
      <c r="AA497" t="n">
        <v>99034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88</v>
      </c>
      <c r="AO497" t="s"/>
      <c r="AP497" t="n">
        <v>58</v>
      </c>
      <c r="AQ497" t="s">
        <v>89</v>
      </c>
      <c r="AR497" t="s"/>
      <c r="AS497" t="s"/>
      <c r="AT497" t="s">
        <v>90</v>
      </c>
      <c r="AU497" t="s"/>
      <c r="AV497" t="s"/>
      <c r="AW497" t="s"/>
      <c r="AX497" t="s"/>
      <c r="AY497" t="n">
        <v>955261</v>
      </c>
      <c r="AZ497" t="s">
        <v>773</v>
      </c>
      <c r="BA497" t="s"/>
      <c r="BB497" t="n">
        <v>52318</v>
      </c>
      <c r="BC497" t="n">
        <v>13.426339</v>
      </c>
      <c r="BD497" t="n">
        <v>52.478378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771</v>
      </c>
      <c r="F498" t="n">
        <v>529942</v>
      </c>
      <c r="G498" t="s">
        <v>74</v>
      </c>
      <c r="H498" t="s">
        <v>75</v>
      </c>
      <c r="I498" t="s"/>
      <c r="J498" t="s">
        <v>74</v>
      </c>
      <c r="K498" t="n">
        <v>111</v>
      </c>
      <c r="L498" t="s">
        <v>76</v>
      </c>
      <c r="M498" t="s"/>
      <c r="N498" t="s">
        <v>341</v>
      </c>
      <c r="O498" t="s">
        <v>78</v>
      </c>
      <c r="P498" t="s">
        <v>772</v>
      </c>
      <c r="Q498" t="s"/>
      <c r="R498" t="s">
        <v>79</v>
      </c>
      <c r="S498" t="s">
        <v>779</v>
      </c>
      <c r="T498" t="s">
        <v>81</v>
      </c>
      <c r="U498" t="s">
        <v>82</v>
      </c>
      <c r="V498" t="s">
        <v>83</v>
      </c>
      <c r="W498" t="s">
        <v>108</v>
      </c>
      <c r="X498" t="s"/>
      <c r="Y498" t="s">
        <v>85</v>
      </c>
      <c r="Z498">
        <f>HYPERLINK("https://hotelmonitor-cachepage.eclerx.com/savepage/tk_15444262601597588_sr_2399.html","info")</f>
        <v/>
      </c>
      <c r="AA498" t="n">
        <v>99034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88</v>
      </c>
      <c r="AO498" t="s"/>
      <c r="AP498" t="n">
        <v>58</v>
      </c>
      <c r="AQ498" t="s">
        <v>89</v>
      </c>
      <c r="AR498" t="s"/>
      <c r="AS498" t="s"/>
      <c r="AT498" t="s">
        <v>90</v>
      </c>
      <c r="AU498" t="s"/>
      <c r="AV498" t="s"/>
      <c r="AW498" t="s"/>
      <c r="AX498" t="s"/>
      <c r="AY498" t="n">
        <v>955261</v>
      </c>
      <c r="AZ498" t="s">
        <v>773</v>
      </c>
      <c r="BA498" t="s"/>
      <c r="BB498" t="n">
        <v>52318</v>
      </c>
      <c r="BC498" t="n">
        <v>13.426339</v>
      </c>
      <c r="BD498" t="n">
        <v>52.478378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771</v>
      </c>
      <c r="F499" t="n">
        <v>529942</v>
      </c>
      <c r="G499" t="s">
        <v>74</v>
      </c>
      <c r="H499" t="s">
        <v>75</v>
      </c>
      <c r="I499" t="s"/>
      <c r="J499" t="s">
        <v>74</v>
      </c>
      <c r="K499" t="n">
        <v>111</v>
      </c>
      <c r="L499" t="s">
        <v>76</v>
      </c>
      <c r="M499" t="s"/>
      <c r="N499" t="s">
        <v>775</v>
      </c>
      <c r="O499" t="s">
        <v>78</v>
      </c>
      <c r="P499" t="s">
        <v>772</v>
      </c>
      <c r="Q499" t="s"/>
      <c r="R499" t="s">
        <v>79</v>
      </c>
      <c r="S499" t="s">
        <v>779</v>
      </c>
      <c r="T499" t="s">
        <v>81</v>
      </c>
      <c r="U499" t="s">
        <v>82</v>
      </c>
      <c r="V499" t="s">
        <v>83</v>
      </c>
      <c r="W499" t="s">
        <v>108</v>
      </c>
      <c r="X499" t="s"/>
      <c r="Y499" t="s">
        <v>85</v>
      </c>
      <c r="Z499">
        <f>HYPERLINK("https://hotelmonitor-cachepage.eclerx.com/savepage/tk_15444262601597588_sr_2399.html","info")</f>
        <v/>
      </c>
      <c r="AA499" t="n">
        <v>99034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88</v>
      </c>
      <c r="AO499" t="s"/>
      <c r="AP499" t="n">
        <v>58</v>
      </c>
      <c r="AQ499" t="s">
        <v>89</v>
      </c>
      <c r="AR499" t="s"/>
      <c r="AS499" t="s"/>
      <c r="AT499" t="s">
        <v>90</v>
      </c>
      <c r="AU499" t="s"/>
      <c r="AV499" t="s"/>
      <c r="AW499" t="s"/>
      <c r="AX499" t="s"/>
      <c r="AY499" t="n">
        <v>955261</v>
      </c>
      <c r="AZ499" t="s">
        <v>773</v>
      </c>
      <c r="BA499" t="s"/>
      <c r="BB499" t="n">
        <v>52318</v>
      </c>
      <c r="BC499" t="n">
        <v>13.426339</v>
      </c>
      <c r="BD499" t="n">
        <v>52.478378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771</v>
      </c>
      <c r="F500" t="n">
        <v>529942</v>
      </c>
      <c r="G500" t="s">
        <v>74</v>
      </c>
      <c r="H500" t="s">
        <v>75</v>
      </c>
      <c r="I500" t="s"/>
      <c r="J500" t="s">
        <v>74</v>
      </c>
      <c r="K500" t="n">
        <v>112</v>
      </c>
      <c r="L500" t="s">
        <v>76</v>
      </c>
      <c r="M500" t="s"/>
      <c r="N500" t="s">
        <v>776</v>
      </c>
      <c r="O500" t="s">
        <v>78</v>
      </c>
      <c r="P500" t="s">
        <v>772</v>
      </c>
      <c r="Q500" t="s"/>
      <c r="R500" t="s">
        <v>79</v>
      </c>
      <c r="S500" t="s">
        <v>780</v>
      </c>
      <c r="T500" t="s">
        <v>81</v>
      </c>
      <c r="U500" t="s">
        <v>82</v>
      </c>
      <c r="V500" t="s">
        <v>83</v>
      </c>
      <c r="W500" t="s">
        <v>108</v>
      </c>
      <c r="X500" t="s"/>
      <c r="Y500" t="s">
        <v>85</v>
      </c>
      <c r="Z500">
        <f>HYPERLINK("https://hotelmonitor-cachepage.eclerx.com/savepage/tk_15444262601597588_sr_2399.html","info")</f>
        <v/>
      </c>
      <c r="AA500" t="n">
        <v>99034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88</v>
      </c>
      <c r="AO500" t="s"/>
      <c r="AP500" t="n">
        <v>58</v>
      </c>
      <c r="AQ500" t="s">
        <v>89</v>
      </c>
      <c r="AR500" t="s"/>
      <c r="AS500" t="s"/>
      <c r="AT500" t="s">
        <v>90</v>
      </c>
      <c r="AU500" t="s"/>
      <c r="AV500" t="s"/>
      <c r="AW500" t="s"/>
      <c r="AX500" t="s"/>
      <c r="AY500" t="n">
        <v>955261</v>
      </c>
      <c r="AZ500" t="s">
        <v>773</v>
      </c>
      <c r="BA500" t="s"/>
      <c r="BB500" t="n">
        <v>52318</v>
      </c>
      <c r="BC500" t="n">
        <v>13.426339</v>
      </c>
      <c r="BD500" t="n">
        <v>52.478378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781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41.23</v>
      </c>
      <c r="L501" t="s">
        <v>76</v>
      </c>
      <c r="M501" t="s"/>
      <c r="N501" t="s">
        <v>158</v>
      </c>
      <c r="O501" t="s">
        <v>78</v>
      </c>
      <c r="P501" t="s">
        <v>781</v>
      </c>
      <c r="Q501" t="s"/>
      <c r="R501" t="s">
        <v>119</v>
      </c>
      <c r="S501" t="s">
        <v>782</v>
      </c>
      <c r="T501" t="s">
        <v>81</v>
      </c>
      <c r="U501" t="s">
        <v>82</v>
      </c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HYPERLINK("https://hotelmonitor-cachepage.eclerx.com/savepage/tk_15444267969227016_sr_2399.html","info")</f>
        <v/>
      </c>
      <c r="AA501" t="n">
        <v>-6796570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88</v>
      </c>
      <c r="AO501" t="s"/>
      <c r="AP501" t="n">
        <v>214</v>
      </c>
      <c r="AQ501" t="s">
        <v>89</v>
      </c>
      <c r="AR501" t="s"/>
      <c r="AS501" t="s"/>
      <c r="AT501" t="s">
        <v>90</v>
      </c>
      <c r="AU501" t="s"/>
      <c r="AV501" t="s"/>
      <c r="AW501" t="s"/>
      <c r="AX501" t="s"/>
      <c r="AY501" t="n">
        <v>6796570</v>
      </c>
      <c r="AZ501" t="s">
        <v>783</v>
      </c>
      <c r="BA501" t="s"/>
      <c r="BB501" t="n">
        <v>3184</v>
      </c>
      <c r="BC501" t="n">
        <v>13.307224</v>
      </c>
      <c r="BD501" t="n">
        <v>52.496935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781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48.5</v>
      </c>
      <c r="L502" t="s">
        <v>76</v>
      </c>
      <c r="M502" t="s"/>
      <c r="N502" t="s">
        <v>113</v>
      </c>
      <c r="O502" t="s">
        <v>78</v>
      </c>
      <c r="P502" t="s">
        <v>781</v>
      </c>
      <c r="Q502" t="s"/>
      <c r="R502" t="s">
        <v>119</v>
      </c>
      <c r="S502" t="s">
        <v>784</v>
      </c>
      <c r="T502" t="s">
        <v>81</v>
      </c>
      <c r="U502" t="s">
        <v>82</v>
      </c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HYPERLINK("https://hotelmonitor-cachepage.eclerx.com/savepage/tk_15444267969227016_sr_2399.html","info")</f>
        <v/>
      </c>
      <c r="AA502" t="n">
        <v>-6796570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88</v>
      </c>
      <c r="AO502" t="s"/>
      <c r="AP502" t="n">
        <v>214</v>
      </c>
      <c r="AQ502" t="s">
        <v>89</v>
      </c>
      <c r="AR502" t="s"/>
      <c r="AS502" t="s"/>
      <c r="AT502" t="s">
        <v>90</v>
      </c>
      <c r="AU502" t="s"/>
      <c r="AV502" t="s"/>
      <c r="AW502" t="s"/>
      <c r="AX502" t="s"/>
      <c r="AY502" t="n">
        <v>6796570</v>
      </c>
      <c r="AZ502" t="s">
        <v>783</v>
      </c>
      <c r="BA502" t="s"/>
      <c r="BB502" t="n">
        <v>3184</v>
      </c>
      <c r="BC502" t="n">
        <v>13.307224</v>
      </c>
      <c r="BD502" t="n">
        <v>52.496935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781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58.5</v>
      </c>
      <c r="L503" t="s">
        <v>76</v>
      </c>
      <c r="M503" t="s"/>
      <c r="N503" t="s">
        <v>129</v>
      </c>
      <c r="O503" t="s">
        <v>78</v>
      </c>
      <c r="P503" t="s">
        <v>781</v>
      </c>
      <c r="Q503" t="s"/>
      <c r="R503" t="s">
        <v>119</v>
      </c>
      <c r="S503" t="s">
        <v>785</v>
      </c>
      <c r="T503" t="s">
        <v>81</v>
      </c>
      <c r="U503" t="s">
        <v>82</v>
      </c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HYPERLINK("https://hotelmonitor-cachepage.eclerx.com/savepage/tk_15444267969227016_sr_2399.html","info")</f>
        <v/>
      </c>
      <c r="AA503" t="n">
        <v>-6796570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88</v>
      </c>
      <c r="AO503" t="s"/>
      <c r="AP503" t="n">
        <v>214</v>
      </c>
      <c r="AQ503" t="s">
        <v>89</v>
      </c>
      <c r="AR503" t="s"/>
      <c r="AS503" t="s"/>
      <c r="AT503" t="s">
        <v>90</v>
      </c>
      <c r="AU503" t="s"/>
      <c r="AV503" t="s"/>
      <c r="AW503" t="s"/>
      <c r="AX503" t="s"/>
      <c r="AY503" t="n">
        <v>6796570</v>
      </c>
      <c r="AZ503" t="s">
        <v>783</v>
      </c>
      <c r="BA503" t="s"/>
      <c r="BB503" t="n">
        <v>3184</v>
      </c>
      <c r="BC503" t="n">
        <v>13.307224</v>
      </c>
      <c r="BD503" t="n">
        <v>52.496935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786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211.58</v>
      </c>
      <c r="L504" t="s">
        <v>76</v>
      </c>
      <c r="M504" t="s"/>
      <c r="N504" t="s">
        <v>787</v>
      </c>
      <c r="O504" t="s">
        <v>78</v>
      </c>
      <c r="P504" t="s">
        <v>786</v>
      </c>
      <c r="Q504" t="s"/>
      <c r="R504" t="s">
        <v>277</v>
      </c>
      <c r="S504" t="s">
        <v>788</v>
      </c>
      <c r="T504" t="s">
        <v>81</v>
      </c>
      <c r="U504" t="s">
        <v>82</v>
      </c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HYPERLINK("https://hotelmonitor-cachepage.eclerx.com/savepage/tk_15444272330265641_sr_2399.html","info")</f>
        <v/>
      </c>
      <c r="AA504" t="n">
        <v>-6796583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88</v>
      </c>
      <c r="AO504" t="s"/>
      <c r="AP504" t="n">
        <v>343</v>
      </c>
      <c r="AQ504" t="s">
        <v>89</v>
      </c>
      <c r="AR504" t="s"/>
      <c r="AS504" t="s"/>
      <c r="AT504" t="s">
        <v>90</v>
      </c>
      <c r="AU504" t="s"/>
      <c r="AV504" t="s"/>
      <c r="AW504" t="s"/>
      <c r="AX504" t="s"/>
      <c r="AY504" t="n">
        <v>6796583</v>
      </c>
      <c r="AZ504" t="s">
        <v>789</v>
      </c>
      <c r="BA504" t="s"/>
      <c r="BB504" t="n">
        <v>145455</v>
      </c>
      <c r="BC504" t="n">
        <v>13.375451</v>
      </c>
      <c r="BD504" t="n">
        <v>52.510195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786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241.5</v>
      </c>
      <c r="L505" t="s">
        <v>76</v>
      </c>
      <c r="M505" t="s"/>
      <c r="N505" t="s">
        <v>790</v>
      </c>
      <c r="O505" t="s">
        <v>78</v>
      </c>
      <c r="P505" t="s">
        <v>786</v>
      </c>
      <c r="Q505" t="s"/>
      <c r="R505" t="s">
        <v>277</v>
      </c>
      <c r="S505" t="s">
        <v>791</v>
      </c>
      <c r="T505" t="s">
        <v>81</v>
      </c>
      <c r="U505" t="s">
        <v>82</v>
      </c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HYPERLINK("https://hotelmonitor-cachepage.eclerx.com/savepage/tk_15444272330265641_sr_2399.html","info")</f>
        <v/>
      </c>
      <c r="AA505" t="n">
        <v>-6796583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88</v>
      </c>
      <c r="AO505" t="s"/>
      <c r="AP505" t="n">
        <v>343</v>
      </c>
      <c r="AQ505" t="s">
        <v>89</v>
      </c>
      <c r="AR505" t="s"/>
      <c r="AS505" t="s"/>
      <c r="AT505" t="s">
        <v>90</v>
      </c>
      <c r="AU505" t="s"/>
      <c r="AV505" t="s"/>
      <c r="AW505" t="s"/>
      <c r="AX505" t="s"/>
      <c r="AY505" t="n">
        <v>6796583</v>
      </c>
      <c r="AZ505" t="s">
        <v>789</v>
      </c>
      <c r="BA505" t="s"/>
      <c r="BB505" t="n">
        <v>145455</v>
      </c>
      <c r="BC505" t="n">
        <v>13.375451</v>
      </c>
      <c r="BD505" t="n">
        <v>52.510195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786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241.5</v>
      </c>
      <c r="L506" t="s">
        <v>76</v>
      </c>
      <c r="M506" t="s"/>
      <c r="N506" t="s">
        <v>792</v>
      </c>
      <c r="O506" t="s">
        <v>78</v>
      </c>
      <c r="P506" t="s">
        <v>786</v>
      </c>
      <c r="Q506" t="s"/>
      <c r="R506" t="s">
        <v>277</v>
      </c>
      <c r="S506" t="s">
        <v>791</v>
      </c>
      <c r="T506" t="s">
        <v>81</v>
      </c>
      <c r="U506" t="s">
        <v>82</v>
      </c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HYPERLINK("https://hotelmonitor-cachepage.eclerx.com/savepage/tk_15444272330265641_sr_2399.html","info")</f>
        <v/>
      </c>
      <c r="AA506" t="n">
        <v>-6796583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88</v>
      </c>
      <c r="AO506" t="s"/>
      <c r="AP506" t="n">
        <v>343</v>
      </c>
      <c r="AQ506" t="s">
        <v>89</v>
      </c>
      <c r="AR506" t="s"/>
      <c r="AS506" t="s"/>
      <c r="AT506" t="s">
        <v>90</v>
      </c>
      <c r="AU506" t="s"/>
      <c r="AV506" t="s"/>
      <c r="AW506" t="s"/>
      <c r="AX506" t="s"/>
      <c r="AY506" t="n">
        <v>6796583</v>
      </c>
      <c r="AZ506" t="s">
        <v>789</v>
      </c>
      <c r="BA506" t="s"/>
      <c r="BB506" t="n">
        <v>145455</v>
      </c>
      <c r="BC506" t="n">
        <v>13.375451</v>
      </c>
      <c r="BD506" t="n">
        <v>52.510195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786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252.53</v>
      </c>
      <c r="L507" t="s">
        <v>76</v>
      </c>
      <c r="M507" t="s"/>
      <c r="N507" t="s">
        <v>793</v>
      </c>
      <c r="O507" t="s">
        <v>78</v>
      </c>
      <c r="P507" t="s">
        <v>786</v>
      </c>
      <c r="Q507" t="s"/>
      <c r="R507" t="s">
        <v>277</v>
      </c>
      <c r="S507" t="s">
        <v>794</v>
      </c>
      <c r="T507" t="s">
        <v>81</v>
      </c>
      <c r="U507" t="s">
        <v>82</v>
      </c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HYPERLINK("https://hotelmonitor-cachepage.eclerx.com/savepage/tk_15444272330265641_sr_2399.html","info")</f>
        <v/>
      </c>
      <c r="AA507" t="n">
        <v>-6796583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88</v>
      </c>
      <c r="AO507" t="s"/>
      <c r="AP507" t="n">
        <v>343</v>
      </c>
      <c r="AQ507" t="s">
        <v>89</v>
      </c>
      <c r="AR507" t="s"/>
      <c r="AS507" t="s"/>
      <c r="AT507" t="s">
        <v>90</v>
      </c>
      <c r="AU507" t="s"/>
      <c r="AV507" t="s"/>
      <c r="AW507" t="s"/>
      <c r="AX507" t="s"/>
      <c r="AY507" t="n">
        <v>6796583</v>
      </c>
      <c r="AZ507" t="s">
        <v>789</v>
      </c>
      <c r="BA507" t="s"/>
      <c r="BB507" t="n">
        <v>145455</v>
      </c>
      <c r="BC507" t="n">
        <v>13.375451</v>
      </c>
      <c r="BD507" t="n">
        <v>52.510195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786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262.5</v>
      </c>
      <c r="L508" t="s">
        <v>76</v>
      </c>
      <c r="M508" t="s"/>
      <c r="N508" t="s">
        <v>790</v>
      </c>
      <c r="O508" t="s">
        <v>78</v>
      </c>
      <c r="P508" t="s">
        <v>786</v>
      </c>
      <c r="Q508" t="s"/>
      <c r="R508" t="s">
        <v>277</v>
      </c>
      <c r="S508" t="s">
        <v>795</v>
      </c>
      <c r="T508" t="s">
        <v>81</v>
      </c>
      <c r="U508" t="s">
        <v>82</v>
      </c>
      <c r="V508" t="s">
        <v>83</v>
      </c>
      <c r="W508" t="s">
        <v>108</v>
      </c>
      <c r="X508" t="s"/>
      <c r="Y508" t="s">
        <v>85</v>
      </c>
      <c r="Z508">
        <f>HYPERLINK("https://hotelmonitor-cachepage.eclerx.com/savepage/tk_15444272330265641_sr_2399.html","info")</f>
        <v/>
      </c>
      <c r="AA508" t="n">
        <v>-6796583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88</v>
      </c>
      <c r="AO508" t="s"/>
      <c r="AP508" t="n">
        <v>343</v>
      </c>
      <c r="AQ508" t="s">
        <v>89</v>
      </c>
      <c r="AR508" t="s"/>
      <c r="AS508" t="s"/>
      <c r="AT508" t="s">
        <v>90</v>
      </c>
      <c r="AU508" t="s"/>
      <c r="AV508" t="s"/>
      <c r="AW508" t="s"/>
      <c r="AX508" t="s"/>
      <c r="AY508" t="n">
        <v>6796583</v>
      </c>
      <c r="AZ508" t="s">
        <v>789</v>
      </c>
      <c r="BA508" t="s"/>
      <c r="BB508" t="n">
        <v>145455</v>
      </c>
      <c r="BC508" t="n">
        <v>13.375451</v>
      </c>
      <c r="BD508" t="n">
        <v>52.510195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786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278.25</v>
      </c>
      <c r="L509" t="s">
        <v>76</v>
      </c>
      <c r="M509" t="s"/>
      <c r="N509" t="s">
        <v>793</v>
      </c>
      <c r="O509" t="s">
        <v>78</v>
      </c>
      <c r="P509" t="s">
        <v>786</v>
      </c>
      <c r="Q509" t="s"/>
      <c r="R509" t="s">
        <v>277</v>
      </c>
      <c r="S509" t="s">
        <v>796</v>
      </c>
      <c r="T509" t="s">
        <v>81</v>
      </c>
      <c r="U509" t="s">
        <v>82</v>
      </c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HYPERLINK("https://hotelmonitor-cachepage.eclerx.com/savepage/tk_15444272330265641_sr_2399.html","info")</f>
        <v/>
      </c>
      <c r="AA509" t="n">
        <v>-6796583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88</v>
      </c>
      <c r="AO509" t="s"/>
      <c r="AP509" t="n">
        <v>343</v>
      </c>
      <c r="AQ509" t="s">
        <v>89</v>
      </c>
      <c r="AR509" t="s"/>
      <c r="AS509" t="s"/>
      <c r="AT509" t="s">
        <v>90</v>
      </c>
      <c r="AU509" t="s"/>
      <c r="AV509" t="s"/>
      <c r="AW509" t="s"/>
      <c r="AX509" t="s"/>
      <c r="AY509" t="n">
        <v>6796583</v>
      </c>
      <c r="AZ509" t="s">
        <v>789</v>
      </c>
      <c r="BA509" t="s"/>
      <c r="BB509" t="n">
        <v>145455</v>
      </c>
      <c r="BC509" t="n">
        <v>13.375451</v>
      </c>
      <c r="BD509" t="n">
        <v>52.510195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786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278.25</v>
      </c>
      <c r="L510" t="s">
        <v>76</v>
      </c>
      <c r="M510" t="s"/>
      <c r="N510" t="s">
        <v>797</v>
      </c>
      <c r="O510" t="s">
        <v>78</v>
      </c>
      <c r="P510" t="s">
        <v>786</v>
      </c>
      <c r="Q510" t="s"/>
      <c r="R510" t="s">
        <v>277</v>
      </c>
      <c r="S510" t="s">
        <v>796</v>
      </c>
      <c r="T510" t="s">
        <v>81</v>
      </c>
      <c r="U510" t="s">
        <v>82</v>
      </c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HYPERLINK("https://hotelmonitor-cachepage.eclerx.com/savepage/tk_15444272330265641_sr_2399.html","info")</f>
        <v/>
      </c>
      <c r="AA510" t="n">
        <v>-6796583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88</v>
      </c>
      <c r="AO510" t="s"/>
      <c r="AP510" t="n">
        <v>343</v>
      </c>
      <c r="AQ510" t="s">
        <v>89</v>
      </c>
      <c r="AR510" t="s"/>
      <c r="AS510" t="s"/>
      <c r="AT510" t="s">
        <v>90</v>
      </c>
      <c r="AU510" t="s"/>
      <c r="AV510" t="s"/>
      <c r="AW510" t="s"/>
      <c r="AX510" t="s"/>
      <c r="AY510" t="n">
        <v>6796583</v>
      </c>
      <c r="AZ510" t="s">
        <v>789</v>
      </c>
      <c r="BA510" t="s"/>
      <c r="BB510" t="n">
        <v>145455</v>
      </c>
      <c r="BC510" t="n">
        <v>13.375451</v>
      </c>
      <c r="BD510" t="n">
        <v>52.510195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786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283.5</v>
      </c>
      <c r="L511" t="s">
        <v>76</v>
      </c>
      <c r="M511" t="s"/>
      <c r="N511" t="s">
        <v>792</v>
      </c>
      <c r="O511" t="s">
        <v>78</v>
      </c>
      <c r="P511" t="s">
        <v>786</v>
      </c>
      <c r="Q511" t="s"/>
      <c r="R511" t="s">
        <v>277</v>
      </c>
      <c r="S511" t="s">
        <v>798</v>
      </c>
      <c r="T511" t="s">
        <v>81</v>
      </c>
      <c r="U511" t="s">
        <v>82</v>
      </c>
      <c r="V511" t="s">
        <v>83</v>
      </c>
      <c r="W511" t="s">
        <v>108</v>
      </c>
      <c r="X511" t="s"/>
      <c r="Y511" t="s">
        <v>85</v>
      </c>
      <c r="Z511">
        <f>HYPERLINK("https://hotelmonitor-cachepage.eclerx.com/savepage/tk_15444272330265641_sr_2399.html","info")</f>
        <v/>
      </c>
      <c r="AA511" t="n">
        <v>-6796583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88</v>
      </c>
      <c r="AO511" t="s"/>
      <c r="AP511" t="n">
        <v>343</v>
      </c>
      <c r="AQ511" t="s">
        <v>89</v>
      </c>
      <c r="AR511" t="s"/>
      <c r="AS511" t="s"/>
      <c r="AT511" t="s">
        <v>90</v>
      </c>
      <c r="AU511" t="s"/>
      <c r="AV511" t="s"/>
      <c r="AW511" t="s"/>
      <c r="AX511" t="s"/>
      <c r="AY511" t="n">
        <v>6796583</v>
      </c>
      <c r="AZ511" t="s">
        <v>789</v>
      </c>
      <c r="BA511" t="s"/>
      <c r="BB511" t="n">
        <v>145455</v>
      </c>
      <c r="BC511" t="n">
        <v>13.375451</v>
      </c>
      <c r="BD511" t="n">
        <v>52.510195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786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283.5</v>
      </c>
      <c r="L512" t="s">
        <v>76</v>
      </c>
      <c r="M512" t="s"/>
      <c r="N512" t="s">
        <v>790</v>
      </c>
      <c r="O512" t="s">
        <v>78</v>
      </c>
      <c r="P512" t="s">
        <v>786</v>
      </c>
      <c r="Q512" t="s"/>
      <c r="R512" t="s">
        <v>277</v>
      </c>
      <c r="S512" t="s">
        <v>798</v>
      </c>
      <c r="T512" t="s">
        <v>81</v>
      </c>
      <c r="U512" t="s">
        <v>82</v>
      </c>
      <c r="V512" t="s">
        <v>83</v>
      </c>
      <c r="W512" t="s">
        <v>108</v>
      </c>
      <c r="X512" t="s"/>
      <c r="Y512" t="s">
        <v>85</v>
      </c>
      <c r="Z512">
        <f>HYPERLINK("https://hotelmonitor-cachepage.eclerx.com/savepage/tk_15444272330265641_sr_2399.html","info")</f>
        <v/>
      </c>
      <c r="AA512" t="n">
        <v>-6796583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88</v>
      </c>
      <c r="AO512" t="s"/>
      <c r="AP512" t="n">
        <v>343</v>
      </c>
      <c r="AQ512" t="s">
        <v>89</v>
      </c>
      <c r="AR512" t="s"/>
      <c r="AS512" t="s"/>
      <c r="AT512" t="s">
        <v>90</v>
      </c>
      <c r="AU512" t="s"/>
      <c r="AV512" t="s"/>
      <c r="AW512" t="s"/>
      <c r="AX512" t="s"/>
      <c r="AY512" t="n">
        <v>6796583</v>
      </c>
      <c r="AZ512" t="s">
        <v>789</v>
      </c>
      <c r="BA512" t="s"/>
      <c r="BB512" t="n">
        <v>145455</v>
      </c>
      <c r="BC512" t="n">
        <v>13.375451</v>
      </c>
      <c r="BD512" t="n">
        <v>52.510195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786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299.25</v>
      </c>
      <c r="L513" t="s">
        <v>76</v>
      </c>
      <c r="M513" t="s"/>
      <c r="N513" t="s">
        <v>797</v>
      </c>
      <c r="O513" t="s">
        <v>78</v>
      </c>
      <c r="P513" t="s">
        <v>786</v>
      </c>
      <c r="Q513" t="s"/>
      <c r="R513" t="s">
        <v>277</v>
      </c>
      <c r="S513" t="s">
        <v>799</v>
      </c>
      <c r="T513" t="s">
        <v>81</v>
      </c>
      <c r="U513" t="s">
        <v>82</v>
      </c>
      <c r="V513" t="s">
        <v>83</v>
      </c>
      <c r="W513" t="s">
        <v>108</v>
      </c>
      <c r="X513" t="s"/>
      <c r="Y513" t="s">
        <v>85</v>
      </c>
      <c r="Z513">
        <f>HYPERLINK("https://hotelmonitor-cachepage.eclerx.com/savepage/tk_15444272330265641_sr_2399.html","info")</f>
        <v/>
      </c>
      <c r="AA513" t="n">
        <v>-6796583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88</v>
      </c>
      <c r="AO513" t="s"/>
      <c r="AP513" t="n">
        <v>343</v>
      </c>
      <c r="AQ513" t="s">
        <v>89</v>
      </c>
      <c r="AR513" t="s"/>
      <c r="AS513" t="s"/>
      <c r="AT513" t="s">
        <v>90</v>
      </c>
      <c r="AU513" t="s"/>
      <c r="AV513" t="s"/>
      <c r="AW513" t="s"/>
      <c r="AX513" t="s"/>
      <c r="AY513" t="n">
        <v>6796583</v>
      </c>
      <c r="AZ513" t="s">
        <v>789</v>
      </c>
      <c r="BA513" t="s"/>
      <c r="BB513" t="n">
        <v>145455</v>
      </c>
      <c r="BC513" t="n">
        <v>13.375451</v>
      </c>
      <c r="BD513" t="n">
        <v>52.510195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786</v>
      </c>
      <c r="F514" t="n">
        <v>-1</v>
      </c>
      <c r="G514" t="s">
        <v>74</v>
      </c>
      <c r="H514" t="s">
        <v>75</v>
      </c>
      <c r="I514" t="s"/>
      <c r="J514" t="s">
        <v>74</v>
      </c>
      <c r="K514" t="n">
        <v>299.25</v>
      </c>
      <c r="L514" t="s">
        <v>76</v>
      </c>
      <c r="M514" t="s"/>
      <c r="N514" t="s">
        <v>793</v>
      </c>
      <c r="O514" t="s">
        <v>78</v>
      </c>
      <c r="P514" t="s">
        <v>786</v>
      </c>
      <c r="Q514" t="s"/>
      <c r="R514" t="s">
        <v>277</v>
      </c>
      <c r="S514" t="s">
        <v>799</v>
      </c>
      <c r="T514" t="s">
        <v>81</v>
      </c>
      <c r="U514" t="s">
        <v>82</v>
      </c>
      <c r="V514" t="s">
        <v>83</v>
      </c>
      <c r="W514" t="s">
        <v>108</v>
      </c>
      <c r="X514" t="s"/>
      <c r="Y514" t="s">
        <v>85</v>
      </c>
      <c r="Z514">
        <f>HYPERLINK("https://hotelmonitor-cachepage.eclerx.com/savepage/tk_15444272330265641_sr_2399.html","info")</f>
        <v/>
      </c>
      <c r="AA514" t="n">
        <v>-6796583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88</v>
      </c>
      <c r="AO514" t="s"/>
      <c r="AP514" t="n">
        <v>343</v>
      </c>
      <c r="AQ514" t="s">
        <v>89</v>
      </c>
      <c r="AR514" t="s"/>
      <c r="AS514" t="s"/>
      <c r="AT514" t="s">
        <v>90</v>
      </c>
      <c r="AU514" t="s"/>
      <c r="AV514" t="s"/>
      <c r="AW514" t="s"/>
      <c r="AX514" t="s"/>
      <c r="AY514" t="n">
        <v>6796583</v>
      </c>
      <c r="AZ514" t="s">
        <v>789</v>
      </c>
      <c r="BA514" t="s"/>
      <c r="BB514" t="n">
        <v>145455</v>
      </c>
      <c r="BC514" t="n">
        <v>13.375451</v>
      </c>
      <c r="BD514" t="n">
        <v>52.510195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786</v>
      </c>
      <c r="F515" t="n">
        <v>-1</v>
      </c>
      <c r="G515" t="s">
        <v>74</v>
      </c>
      <c r="H515" t="s">
        <v>75</v>
      </c>
      <c r="I515" t="s"/>
      <c r="J515" t="s">
        <v>74</v>
      </c>
      <c r="K515" t="n">
        <v>320.25</v>
      </c>
      <c r="L515" t="s">
        <v>76</v>
      </c>
      <c r="M515" t="s"/>
      <c r="N515" t="s">
        <v>800</v>
      </c>
      <c r="O515" t="s">
        <v>78</v>
      </c>
      <c r="P515" t="s">
        <v>786</v>
      </c>
      <c r="Q515" t="s"/>
      <c r="R515" t="s">
        <v>277</v>
      </c>
      <c r="S515" t="s">
        <v>801</v>
      </c>
      <c r="T515" t="s">
        <v>81</v>
      </c>
      <c r="U515" t="s">
        <v>82</v>
      </c>
      <c r="V515" t="s">
        <v>83</v>
      </c>
      <c r="W515" t="s">
        <v>108</v>
      </c>
      <c r="X515" t="s"/>
      <c r="Y515" t="s">
        <v>85</v>
      </c>
      <c r="Z515">
        <f>HYPERLINK("https://hotelmonitor-cachepage.eclerx.com/savepage/tk_15444272330265641_sr_2399.html","info")</f>
        <v/>
      </c>
      <c r="AA515" t="n">
        <v>-6796583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88</v>
      </c>
      <c r="AO515" t="s"/>
      <c r="AP515" t="n">
        <v>343</v>
      </c>
      <c r="AQ515" t="s">
        <v>89</v>
      </c>
      <c r="AR515" t="s"/>
      <c r="AS515" t="s"/>
      <c r="AT515" t="s">
        <v>90</v>
      </c>
      <c r="AU515" t="s"/>
      <c r="AV515" t="s"/>
      <c r="AW515" t="s"/>
      <c r="AX515" t="s"/>
      <c r="AY515" t="n">
        <v>6796583</v>
      </c>
      <c r="AZ515" t="s">
        <v>789</v>
      </c>
      <c r="BA515" t="s"/>
      <c r="BB515" t="n">
        <v>145455</v>
      </c>
      <c r="BC515" t="n">
        <v>13.375451</v>
      </c>
      <c r="BD515" t="n">
        <v>52.510195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786</v>
      </c>
      <c r="F516" t="n">
        <v>-1</v>
      </c>
      <c r="G516" t="s">
        <v>74</v>
      </c>
      <c r="H516" t="s">
        <v>75</v>
      </c>
      <c r="I516" t="s"/>
      <c r="J516" t="s">
        <v>74</v>
      </c>
      <c r="K516" t="n">
        <v>341.25</v>
      </c>
      <c r="L516" t="s">
        <v>76</v>
      </c>
      <c r="M516" t="s"/>
      <c r="N516" t="s">
        <v>802</v>
      </c>
      <c r="O516" t="s">
        <v>78</v>
      </c>
      <c r="P516" t="s">
        <v>786</v>
      </c>
      <c r="Q516" t="s"/>
      <c r="R516" t="s">
        <v>277</v>
      </c>
      <c r="S516" t="s">
        <v>803</v>
      </c>
      <c r="T516" t="s">
        <v>81</v>
      </c>
      <c r="U516" t="s">
        <v>82</v>
      </c>
      <c r="V516" t="s">
        <v>83</v>
      </c>
      <c r="W516" t="s">
        <v>108</v>
      </c>
      <c r="X516" t="s"/>
      <c r="Y516" t="s">
        <v>85</v>
      </c>
      <c r="Z516">
        <f>HYPERLINK("https://hotelmonitor-cachepage.eclerx.com/savepage/tk_15444272330265641_sr_2399.html","info")</f>
        <v/>
      </c>
      <c r="AA516" t="n">
        <v>-6796583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88</v>
      </c>
      <c r="AO516" t="s"/>
      <c r="AP516" t="n">
        <v>343</v>
      </c>
      <c r="AQ516" t="s">
        <v>89</v>
      </c>
      <c r="AR516" t="s"/>
      <c r="AS516" t="s"/>
      <c r="AT516" t="s">
        <v>90</v>
      </c>
      <c r="AU516" t="s"/>
      <c r="AV516" t="s"/>
      <c r="AW516" t="s"/>
      <c r="AX516" t="s"/>
      <c r="AY516" t="n">
        <v>6796583</v>
      </c>
      <c r="AZ516" t="s">
        <v>789</v>
      </c>
      <c r="BA516" t="s"/>
      <c r="BB516" t="n">
        <v>145455</v>
      </c>
      <c r="BC516" t="n">
        <v>13.375451</v>
      </c>
      <c r="BD516" t="n">
        <v>52.510195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786</v>
      </c>
      <c r="F517" t="n">
        <v>-1</v>
      </c>
      <c r="G517" t="s">
        <v>74</v>
      </c>
      <c r="H517" t="s">
        <v>75</v>
      </c>
      <c r="I517" t="s"/>
      <c r="J517" t="s">
        <v>74</v>
      </c>
      <c r="K517" t="n">
        <v>367.5</v>
      </c>
      <c r="L517" t="s">
        <v>76</v>
      </c>
      <c r="M517" t="s"/>
      <c r="N517" t="s">
        <v>804</v>
      </c>
      <c r="O517" t="s">
        <v>78</v>
      </c>
      <c r="P517" t="s">
        <v>786</v>
      </c>
      <c r="Q517" t="s"/>
      <c r="R517" t="s">
        <v>277</v>
      </c>
      <c r="S517" t="s">
        <v>805</v>
      </c>
      <c r="T517" t="s">
        <v>81</v>
      </c>
      <c r="U517" t="s">
        <v>82</v>
      </c>
      <c r="V517" t="s">
        <v>83</v>
      </c>
      <c r="W517" t="s">
        <v>108</v>
      </c>
      <c r="X517" t="s"/>
      <c r="Y517" t="s">
        <v>85</v>
      </c>
      <c r="Z517">
        <f>HYPERLINK("https://hotelmonitor-cachepage.eclerx.com/savepage/tk_15444272330265641_sr_2399.html","info")</f>
        <v/>
      </c>
      <c r="AA517" t="n">
        <v>-6796583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88</v>
      </c>
      <c r="AO517" t="s"/>
      <c r="AP517" t="n">
        <v>343</v>
      </c>
      <c r="AQ517" t="s">
        <v>89</v>
      </c>
      <c r="AR517" t="s"/>
      <c r="AS517" t="s"/>
      <c r="AT517" t="s">
        <v>90</v>
      </c>
      <c r="AU517" t="s"/>
      <c r="AV517" t="s"/>
      <c r="AW517" t="s"/>
      <c r="AX517" t="s"/>
      <c r="AY517" t="n">
        <v>6796583</v>
      </c>
      <c r="AZ517" t="s">
        <v>789</v>
      </c>
      <c r="BA517" t="s"/>
      <c r="BB517" t="n">
        <v>145455</v>
      </c>
      <c r="BC517" t="n">
        <v>13.375451</v>
      </c>
      <c r="BD517" t="n">
        <v>52.510195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786</v>
      </c>
      <c r="F518" t="n">
        <v>-1</v>
      </c>
      <c r="G518" t="s">
        <v>74</v>
      </c>
      <c r="H518" t="s">
        <v>75</v>
      </c>
      <c r="I518" t="s"/>
      <c r="J518" t="s">
        <v>74</v>
      </c>
      <c r="K518" t="n">
        <v>582.75</v>
      </c>
      <c r="L518" t="s">
        <v>76</v>
      </c>
      <c r="M518" t="s"/>
      <c r="N518" t="s">
        <v>806</v>
      </c>
      <c r="O518" t="s">
        <v>78</v>
      </c>
      <c r="P518" t="s">
        <v>786</v>
      </c>
      <c r="Q518" t="s"/>
      <c r="R518" t="s">
        <v>277</v>
      </c>
      <c r="S518" t="s">
        <v>807</v>
      </c>
      <c r="T518" t="s">
        <v>81</v>
      </c>
      <c r="U518" t="s">
        <v>82</v>
      </c>
      <c r="V518" t="s">
        <v>83</v>
      </c>
      <c r="W518" t="s">
        <v>108</v>
      </c>
      <c r="X518" t="s"/>
      <c r="Y518" t="s">
        <v>85</v>
      </c>
      <c r="Z518">
        <f>HYPERLINK("https://hotelmonitor-cachepage.eclerx.com/savepage/tk_15444272330265641_sr_2399.html","info")</f>
        <v/>
      </c>
      <c r="AA518" t="n">
        <v>-6796583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88</v>
      </c>
      <c r="AO518" t="s"/>
      <c r="AP518" t="n">
        <v>343</v>
      </c>
      <c r="AQ518" t="s">
        <v>89</v>
      </c>
      <c r="AR518" t="s"/>
      <c r="AS518" t="s"/>
      <c r="AT518" t="s">
        <v>90</v>
      </c>
      <c r="AU518" t="s"/>
      <c r="AV518" t="s"/>
      <c r="AW518" t="s"/>
      <c r="AX518" t="s"/>
      <c r="AY518" t="n">
        <v>6796583</v>
      </c>
      <c r="AZ518" t="s">
        <v>789</v>
      </c>
      <c r="BA518" t="s"/>
      <c r="BB518" t="n">
        <v>145455</v>
      </c>
      <c r="BC518" t="n">
        <v>13.375451</v>
      </c>
      <c r="BD518" t="n">
        <v>52.510195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786</v>
      </c>
      <c r="F519" t="n">
        <v>-1</v>
      </c>
      <c r="G519" t="s">
        <v>74</v>
      </c>
      <c r="H519" t="s">
        <v>75</v>
      </c>
      <c r="I519" t="s"/>
      <c r="J519" t="s">
        <v>74</v>
      </c>
      <c r="K519" t="n">
        <v>603.75</v>
      </c>
      <c r="L519" t="s">
        <v>76</v>
      </c>
      <c r="M519" t="s"/>
      <c r="N519" t="s">
        <v>806</v>
      </c>
      <c r="O519" t="s">
        <v>78</v>
      </c>
      <c r="P519" t="s">
        <v>786</v>
      </c>
      <c r="Q519" t="s"/>
      <c r="R519" t="s">
        <v>277</v>
      </c>
      <c r="S519" t="s">
        <v>808</v>
      </c>
      <c r="T519" t="s">
        <v>81</v>
      </c>
      <c r="U519" t="s">
        <v>82</v>
      </c>
      <c r="V519" t="s">
        <v>83</v>
      </c>
      <c r="W519" t="s">
        <v>108</v>
      </c>
      <c r="X519" t="s"/>
      <c r="Y519" t="s">
        <v>85</v>
      </c>
      <c r="Z519">
        <f>HYPERLINK("https://hotelmonitor-cachepage.eclerx.com/savepage/tk_15444272330265641_sr_2399.html","info")</f>
        <v/>
      </c>
      <c r="AA519" t="n">
        <v>-6796583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88</v>
      </c>
      <c r="AO519" t="s"/>
      <c r="AP519" t="n">
        <v>343</v>
      </c>
      <c r="AQ519" t="s">
        <v>89</v>
      </c>
      <c r="AR519" t="s"/>
      <c r="AS519" t="s"/>
      <c r="AT519" t="s">
        <v>90</v>
      </c>
      <c r="AU519" t="s"/>
      <c r="AV519" t="s"/>
      <c r="AW519" t="s"/>
      <c r="AX519" t="s"/>
      <c r="AY519" t="n">
        <v>6796583</v>
      </c>
      <c r="AZ519" t="s">
        <v>789</v>
      </c>
      <c r="BA519" t="s"/>
      <c r="BB519" t="n">
        <v>145455</v>
      </c>
      <c r="BC519" t="n">
        <v>13.375451</v>
      </c>
      <c r="BD519" t="n">
        <v>52.510195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786</v>
      </c>
      <c r="F520" t="n">
        <v>-1</v>
      </c>
      <c r="G520" t="s">
        <v>74</v>
      </c>
      <c r="H520" t="s">
        <v>75</v>
      </c>
      <c r="I520" t="s"/>
      <c r="J520" t="s">
        <v>74</v>
      </c>
      <c r="K520" t="n">
        <v>1370.25</v>
      </c>
      <c r="L520" t="s">
        <v>76</v>
      </c>
      <c r="M520" t="s"/>
      <c r="N520" t="s">
        <v>809</v>
      </c>
      <c r="O520" t="s">
        <v>78</v>
      </c>
      <c r="P520" t="s">
        <v>786</v>
      </c>
      <c r="Q520" t="s"/>
      <c r="R520" t="s">
        <v>277</v>
      </c>
      <c r="S520" t="s">
        <v>810</v>
      </c>
      <c r="T520" t="s">
        <v>81</v>
      </c>
      <c r="U520" t="s">
        <v>82</v>
      </c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HYPERLINK("https://hotelmonitor-cachepage.eclerx.com/savepage/tk_15444272330265641_sr_2399.html","info")</f>
        <v/>
      </c>
      <c r="AA520" t="n">
        <v>-6796583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88</v>
      </c>
      <c r="AO520" t="s"/>
      <c r="AP520" t="n">
        <v>343</v>
      </c>
      <c r="AQ520" t="s">
        <v>89</v>
      </c>
      <c r="AR520" t="s"/>
      <c r="AS520" t="s"/>
      <c r="AT520" t="s">
        <v>90</v>
      </c>
      <c r="AU520" t="s"/>
      <c r="AV520" t="s"/>
      <c r="AW520" t="s"/>
      <c r="AX520" t="s"/>
      <c r="AY520" t="n">
        <v>6796583</v>
      </c>
      <c r="AZ520" t="s">
        <v>789</v>
      </c>
      <c r="BA520" t="s"/>
      <c r="BB520" t="n">
        <v>145455</v>
      </c>
      <c r="BC520" t="n">
        <v>13.375451</v>
      </c>
      <c r="BD520" t="n">
        <v>52.510195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786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12600</v>
      </c>
      <c r="L521" t="s">
        <v>76</v>
      </c>
      <c r="M521" t="s"/>
      <c r="N521" t="s">
        <v>811</v>
      </c>
      <c r="O521" t="s">
        <v>812</v>
      </c>
      <c r="P521" t="s">
        <v>786</v>
      </c>
      <c r="Q521" t="s"/>
      <c r="R521" t="s">
        <v>277</v>
      </c>
      <c r="S521" t="s">
        <v>813</v>
      </c>
      <c r="T521" t="s">
        <v>81</v>
      </c>
      <c r="U521" t="s">
        <v>82</v>
      </c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HYPERLINK("https://hotelmonitor-cachepage.eclerx.com/savepage/tk_15444272330265641_sr_2399.html","info")</f>
        <v/>
      </c>
      <c r="AA521" t="n">
        <v>-6796583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88</v>
      </c>
      <c r="AO521" t="s"/>
      <c r="AP521" t="n">
        <v>343</v>
      </c>
      <c r="AQ521" t="s">
        <v>89</v>
      </c>
      <c r="AR521" t="s"/>
      <c r="AS521" t="s"/>
      <c r="AT521" t="s">
        <v>90</v>
      </c>
      <c r="AU521" t="s"/>
      <c r="AV521" t="s"/>
      <c r="AW521" t="s"/>
      <c r="AX521" t="s"/>
      <c r="AY521" t="n">
        <v>6796583</v>
      </c>
      <c r="AZ521" t="s">
        <v>789</v>
      </c>
      <c r="BA521" t="s"/>
      <c r="BB521" t="n">
        <v>145455</v>
      </c>
      <c r="BC521" t="n">
        <v>13.375451</v>
      </c>
      <c r="BD521" t="n">
        <v>52.510195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814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80</v>
      </c>
      <c r="L522" t="s">
        <v>76</v>
      </c>
      <c r="M522" t="s"/>
      <c r="N522" t="s">
        <v>298</v>
      </c>
      <c r="O522" t="s">
        <v>78</v>
      </c>
      <c r="P522" t="s">
        <v>814</v>
      </c>
      <c r="Q522" t="s"/>
      <c r="R522" t="s">
        <v>114</v>
      </c>
      <c r="S522" t="s">
        <v>254</v>
      </c>
      <c r="T522" t="s">
        <v>81</v>
      </c>
      <c r="U522" t="s">
        <v>82</v>
      </c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HYPERLINK("https://hotelmonitor-cachepage.eclerx.com/savepage/tk_15444266983136601_sr_2399.html","info")</f>
        <v/>
      </c>
      <c r="AA522" t="n">
        <v>-937669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88</v>
      </c>
      <c r="AO522" t="s"/>
      <c r="AP522" t="n">
        <v>187</v>
      </c>
      <c r="AQ522" t="s">
        <v>89</v>
      </c>
      <c r="AR522" t="s"/>
      <c r="AS522" t="s"/>
      <c r="AT522" t="s">
        <v>90</v>
      </c>
      <c r="AU522" t="s"/>
      <c r="AV522" t="s"/>
      <c r="AW522" t="s"/>
      <c r="AX522" t="s"/>
      <c r="AY522" t="n">
        <v>937669</v>
      </c>
      <c r="AZ522" t="s">
        <v>815</v>
      </c>
      <c r="BA522" t="s"/>
      <c r="BB522" t="n">
        <v>42567</v>
      </c>
      <c r="BC522" t="n">
        <v>13.42356</v>
      </c>
      <c r="BD522" t="n">
        <v>52.49013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816</v>
      </c>
      <c r="F523" t="n">
        <v>3558194</v>
      </c>
      <c r="G523" t="s">
        <v>74</v>
      </c>
      <c r="H523" t="s">
        <v>75</v>
      </c>
      <c r="I523" t="s"/>
      <c r="J523" t="s">
        <v>74</v>
      </c>
      <c r="K523" t="n">
        <v>86</v>
      </c>
      <c r="L523" t="s">
        <v>76</v>
      </c>
      <c r="M523" t="s"/>
      <c r="N523" t="s">
        <v>113</v>
      </c>
      <c r="O523" t="s">
        <v>78</v>
      </c>
      <c r="P523" t="s">
        <v>817</v>
      </c>
      <c r="Q523" t="s"/>
      <c r="R523" t="s">
        <v>119</v>
      </c>
      <c r="S523" t="s">
        <v>818</v>
      </c>
      <c r="T523" t="s">
        <v>81</v>
      </c>
      <c r="U523" t="s">
        <v>82</v>
      </c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HYPERLINK("https://hotelmonitor-cachepage.eclerx.com/savepage/tk_15444263682538838_sr_2399.html","info")</f>
        <v/>
      </c>
      <c r="AA523" t="n">
        <v>69992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88</v>
      </c>
      <c r="AO523" t="s"/>
      <c r="AP523" t="n">
        <v>91</v>
      </c>
      <c r="AQ523" t="s">
        <v>89</v>
      </c>
      <c r="AR523" t="s"/>
      <c r="AS523" t="s"/>
      <c r="AT523" t="s">
        <v>90</v>
      </c>
      <c r="AU523" t="s"/>
      <c r="AV523" t="s"/>
      <c r="AW523" t="s"/>
      <c r="AX523" t="s"/>
      <c r="AY523" t="n">
        <v>2071571</v>
      </c>
      <c r="AZ523" t="s">
        <v>819</v>
      </c>
      <c r="BA523" t="s"/>
      <c r="BB523" t="n">
        <v>162432</v>
      </c>
      <c r="BC523" t="n">
        <v>13.35518</v>
      </c>
      <c r="BD523" t="n">
        <v>52.56222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816</v>
      </c>
      <c r="F524" t="n">
        <v>3558194</v>
      </c>
      <c r="G524" t="s">
        <v>74</v>
      </c>
      <c r="H524" t="s">
        <v>75</v>
      </c>
      <c r="I524" t="s"/>
      <c r="J524" t="s">
        <v>74</v>
      </c>
      <c r="K524" t="n">
        <v>96</v>
      </c>
      <c r="L524" t="s">
        <v>76</v>
      </c>
      <c r="M524" t="s"/>
      <c r="N524" t="s">
        <v>129</v>
      </c>
      <c r="O524" t="s">
        <v>78</v>
      </c>
      <c r="P524" t="s">
        <v>817</v>
      </c>
      <c r="Q524" t="s"/>
      <c r="R524" t="s">
        <v>119</v>
      </c>
      <c r="S524" t="s">
        <v>175</v>
      </c>
      <c r="T524" t="s">
        <v>81</v>
      </c>
      <c r="U524" t="s">
        <v>82</v>
      </c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HYPERLINK("https://hotelmonitor-cachepage.eclerx.com/savepage/tk_15444263682538838_sr_2399.html","info")</f>
        <v/>
      </c>
      <c r="AA524" t="n">
        <v>69992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88</v>
      </c>
      <c r="AO524" t="s"/>
      <c r="AP524" t="n">
        <v>91</v>
      </c>
      <c r="AQ524" t="s">
        <v>89</v>
      </c>
      <c r="AR524" t="s"/>
      <c r="AS524" t="s"/>
      <c r="AT524" t="s">
        <v>90</v>
      </c>
      <c r="AU524" t="s"/>
      <c r="AV524" t="s"/>
      <c r="AW524" t="s"/>
      <c r="AX524" t="s"/>
      <c r="AY524" t="n">
        <v>2071571</v>
      </c>
      <c r="AZ524" t="s">
        <v>819</v>
      </c>
      <c r="BA524" t="s"/>
      <c r="BB524" t="n">
        <v>162432</v>
      </c>
      <c r="BC524" t="n">
        <v>13.35518</v>
      </c>
      <c r="BD524" t="n">
        <v>52.56222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816</v>
      </c>
      <c r="F525" t="n">
        <v>3558194</v>
      </c>
      <c r="G525" t="s">
        <v>74</v>
      </c>
      <c r="H525" t="s">
        <v>75</v>
      </c>
      <c r="I525" t="s"/>
      <c r="J525" t="s">
        <v>74</v>
      </c>
      <c r="K525" t="n">
        <v>106</v>
      </c>
      <c r="L525" t="s">
        <v>76</v>
      </c>
      <c r="M525" t="s"/>
      <c r="N525" t="s">
        <v>131</v>
      </c>
      <c r="O525" t="s">
        <v>78</v>
      </c>
      <c r="P525" t="s">
        <v>817</v>
      </c>
      <c r="Q525" t="s"/>
      <c r="R525" t="s">
        <v>119</v>
      </c>
      <c r="S525" t="s">
        <v>820</v>
      </c>
      <c r="T525" t="s">
        <v>81</v>
      </c>
      <c r="U525" t="s">
        <v>82</v>
      </c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HYPERLINK("https://hotelmonitor-cachepage.eclerx.com/savepage/tk_15444263682538838_sr_2399.html","info")</f>
        <v/>
      </c>
      <c r="AA525" t="n">
        <v>69992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88</v>
      </c>
      <c r="AO525" t="s"/>
      <c r="AP525" t="n">
        <v>91</v>
      </c>
      <c r="AQ525" t="s">
        <v>89</v>
      </c>
      <c r="AR525" t="s"/>
      <c r="AS525" t="s"/>
      <c r="AT525" t="s">
        <v>90</v>
      </c>
      <c r="AU525" t="s"/>
      <c r="AV525" t="s"/>
      <c r="AW525" t="s"/>
      <c r="AX525" t="s"/>
      <c r="AY525" t="n">
        <v>2071571</v>
      </c>
      <c r="AZ525" t="s">
        <v>819</v>
      </c>
      <c r="BA525" t="s"/>
      <c r="BB525" t="n">
        <v>162432</v>
      </c>
      <c r="BC525" t="n">
        <v>13.35518</v>
      </c>
      <c r="BD525" t="n">
        <v>52.56222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821</v>
      </c>
      <c r="F526" t="n">
        <v>-1</v>
      </c>
      <c r="G526" t="s">
        <v>74</v>
      </c>
      <c r="H526" t="s">
        <v>75</v>
      </c>
      <c r="I526" t="s"/>
      <c r="J526" t="s">
        <v>74</v>
      </c>
      <c r="K526" t="n">
        <v>54.5</v>
      </c>
      <c r="L526" t="s">
        <v>76</v>
      </c>
      <c r="M526" t="s"/>
      <c r="N526" t="s">
        <v>301</v>
      </c>
      <c r="O526" t="s">
        <v>78</v>
      </c>
      <c r="P526" t="s">
        <v>821</v>
      </c>
      <c r="Q526" t="s"/>
      <c r="R526" t="s">
        <v>114</v>
      </c>
      <c r="S526" t="s">
        <v>822</v>
      </c>
      <c r="T526" t="s">
        <v>81</v>
      </c>
      <c r="U526" t="s">
        <v>82</v>
      </c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HYPERLINK("https://hotelmonitor-cachepage.eclerx.com/savepage/tk_1544427155400193_sr_2399.html","info")</f>
        <v/>
      </c>
      <c r="AA526" t="n">
        <v>-5876999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88</v>
      </c>
      <c r="AO526" t="s"/>
      <c r="AP526" t="n">
        <v>320</v>
      </c>
      <c r="AQ526" t="s">
        <v>89</v>
      </c>
      <c r="AR526" t="s"/>
      <c r="AS526" t="s"/>
      <c r="AT526" t="s">
        <v>90</v>
      </c>
      <c r="AU526" t="s"/>
      <c r="AV526" t="s"/>
      <c r="AW526" t="s"/>
      <c r="AX526" t="s"/>
      <c r="AY526" t="n">
        <v>5876999</v>
      </c>
      <c r="AZ526" t="s">
        <v>823</v>
      </c>
      <c r="BA526" t="s"/>
      <c r="BB526" t="n">
        <v>431937</v>
      </c>
      <c r="BC526" t="n">
        <v>13.178339</v>
      </c>
      <c r="BD526" t="n">
        <v>52.421393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821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56.5</v>
      </c>
      <c r="L527" t="s">
        <v>76</v>
      </c>
      <c r="M527" t="s"/>
      <c r="N527" t="s">
        <v>298</v>
      </c>
      <c r="O527" t="s">
        <v>78</v>
      </c>
      <c r="P527" t="s">
        <v>821</v>
      </c>
      <c r="Q527" t="s"/>
      <c r="R527" t="s">
        <v>114</v>
      </c>
      <c r="S527" t="s">
        <v>564</v>
      </c>
      <c r="T527" t="s">
        <v>81</v>
      </c>
      <c r="U527" t="s">
        <v>82</v>
      </c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HYPERLINK("https://hotelmonitor-cachepage.eclerx.com/savepage/tk_1544427155400193_sr_2399.html","info")</f>
        <v/>
      </c>
      <c r="AA527" t="n">
        <v>-5876999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88</v>
      </c>
      <c r="AO527" t="s"/>
      <c r="AP527" t="n">
        <v>320</v>
      </c>
      <c r="AQ527" t="s">
        <v>89</v>
      </c>
      <c r="AR527" t="s"/>
      <c r="AS527" t="s"/>
      <c r="AT527" t="s">
        <v>90</v>
      </c>
      <c r="AU527" t="s"/>
      <c r="AV527" t="s"/>
      <c r="AW527" t="s"/>
      <c r="AX527" t="s"/>
      <c r="AY527" t="n">
        <v>5876999</v>
      </c>
      <c r="AZ527" t="s">
        <v>823</v>
      </c>
      <c r="BA527" t="s"/>
      <c r="BB527" t="n">
        <v>431937</v>
      </c>
      <c r="BC527" t="n">
        <v>13.178339</v>
      </c>
      <c r="BD527" t="n">
        <v>52.421393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821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63</v>
      </c>
      <c r="L528" t="s">
        <v>76</v>
      </c>
      <c r="M528" t="s"/>
      <c r="N528" t="s">
        <v>129</v>
      </c>
      <c r="O528" t="s">
        <v>78</v>
      </c>
      <c r="P528" t="s">
        <v>821</v>
      </c>
      <c r="Q528" t="s"/>
      <c r="R528" t="s">
        <v>114</v>
      </c>
      <c r="S528" t="s">
        <v>249</v>
      </c>
      <c r="T528" t="s">
        <v>81</v>
      </c>
      <c r="U528" t="s">
        <v>82</v>
      </c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HYPERLINK("https://hotelmonitor-cachepage.eclerx.com/savepage/tk_1544427155400193_sr_2399.html","info")</f>
        <v/>
      </c>
      <c r="AA528" t="n">
        <v>-5876999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88</v>
      </c>
      <c r="AO528" t="s"/>
      <c r="AP528" t="n">
        <v>320</v>
      </c>
      <c r="AQ528" t="s">
        <v>89</v>
      </c>
      <c r="AR528" t="s"/>
      <c r="AS528" t="s"/>
      <c r="AT528" t="s">
        <v>90</v>
      </c>
      <c r="AU528" t="s"/>
      <c r="AV528" t="s"/>
      <c r="AW528" t="s"/>
      <c r="AX528" t="s"/>
      <c r="AY528" t="n">
        <v>5876999</v>
      </c>
      <c r="AZ528" t="s">
        <v>823</v>
      </c>
      <c r="BA528" t="s"/>
      <c r="BB528" t="n">
        <v>431937</v>
      </c>
      <c r="BC528" t="n">
        <v>13.178339</v>
      </c>
      <c r="BD528" t="n">
        <v>52.421393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821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78</v>
      </c>
      <c r="L529" t="s">
        <v>76</v>
      </c>
      <c r="M529" t="s"/>
      <c r="N529" t="s">
        <v>123</v>
      </c>
      <c r="O529" t="s">
        <v>78</v>
      </c>
      <c r="P529" t="s">
        <v>821</v>
      </c>
      <c r="Q529" t="s"/>
      <c r="R529" t="s">
        <v>114</v>
      </c>
      <c r="S529" t="s">
        <v>824</v>
      </c>
      <c r="T529" t="s">
        <v>81</v>
      </c>
      <c r="U529" t="s">
        <v>82</v>
      </c>
      <c r="V529" t="s">
        <v>83</v>
      </c>
      <c r="W529" t="s">
        <v>108</v>
      </c>
      <c r="X529" t="s"/>
      <c r="Y529" t="s">
        <v>85</v>
      </c>
      <c r="Z529">
        <f>HYPERLINK("https://hotelmonitor-cachepage.eclerx.com/savepage/tk_1544427155400193_sr_2399.html","info")</f>
        <v/>
      </c>
      <c r="AA529" t="n">
        <v>-5876999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88</v>
      </c>
      <c r="AO529" t="s"/>
      <c r="AP529" t="n">
        <v>320</v>
      </c>
      <c r="AQ529" t="s">
        <v>89</v>
      </c>
      <c r="AR529" t="s"/>
      <c r="AS529" t="s"/>
      <c r="AT529" t="s">
        <v>90</v>
      </c>
      <c r="AU529" t="s"/>
      <c r="AV529" t="s"/>
      <c r="AW529" t="s"/>
      <c r="AX529" t="s"/>
      <c r="AY529" t="n">
        <v>5876999</v>
      </c>
      <c r="AZ529" t="s">
        <v>823</v>
      </c>
      <c r="BA529" t="s"/>
      <c r="BB529" t="n">
        <v>431937</v>
      </c>
      <c r="BC529" t="n">
        <v>13.178339</v>
      </c>
      <c r="BD529" t="n">
        <v>52.421393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825</v>
      </c>
      <c r="F530" t="n">
        <v>311339</v>
      </c>
      <c r="G530" t="s">
        <v>74</v>
      </c>
      <c r="H530" t="s">
        <v>75</v>
      </c>
      <c r="I530" t="s"/>
      <c r="J530" t="s">
        <v>74</v>
      </c>
      <c r="K530" t="n">
        <v>50.49</v>
      </c>
      <c r="L530" t="s">
        <v>76</v>
      </c>
      <c r="M530" t="s"/>
      <c r="N530" t="s">
        <v>113</v>
      </c>
      <c r="O530" t="s">
        <v>78</v>
      </c>
      <c r="P530" t="s">
        <v>826</v>
      </c>
      <c r="Q530" t="s"/>
      <c r="R530" t="s">
        <v>114</v>
      </c>
      <c r="S530" t="s">
        <v>827</v>
      </c>
      <c r="T530" t="s">
        <v>81</v>
      </c>
      <c r="U530" t="s">
        <v>82</v>
      </c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HYPERLINK("https://hotelmonitor-cachepage.eclerx.com/savepage/tk_15444269330150125_sr_2399.html","info")</f>
        <v/>
      </c>
      <c r="AA530" t="n">
        <v>19768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88</v>
      </c>
      <c r="AO530" t="s"/>
      <c r="AP530" t="n">
        <v>253</v>
      </c>
      <c r="AQ530" t="s">
        <v>89</v>
      </c>
      <c r="AR530" t="s"/>
      <c r="AS530" t="s"/>
      <c r="AT530" t="s">
        <v>90</v>
      </c>
      <c r="AU530" t="s"/>
      <c r="AV530" t="s"/>
      <c r="AW530" t="s"/>
      <c r="AX530" t="s"/>
      <c r="AY530" t="n">
        <v>3738729</v>
      </c>
      <c r="AZ530" t="s">
        <v>828</v>
      </c>
      <c r="BA530" t="s"/>
      <c r="BB530" t="n">
        <v>154641</v>
      </c>
      <c r="BC530" t="n">
        <v>13.42379</v>
      </c>
      <c r="BD530" t="n">
        <v>52.50909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825</v>
      </c>
      <c r="F531" t="n">
        <v>311339</v>
      </c>
      <c r="G531" t="s">
        <v>74</v>
      </c>
      <c r="H531" t="s">
        <v>75</v>
      </c>
      <c r="I531" t="s"/>
      <c r="J531" t="s">
        <v>74</v>
      </c>
      <c r="K531" t="n">
        <v>51.49</v>
      </c>
      <c r="L531" t="s">
        <v>76</v>
      </c>
      <c r="M531" t="s"/>
      <c r="N531" t="s">
        <v>177</v>
      </c>
      <c r="O531" t="s">
        <v>78</v>
      </c>
      <c r="P531" t="s">
        <v>826</v>
      </c>
      <c r="Q531" t="s"/>
      <c r="R531" t="s">
        <v>114</v>
      </c>
      <c r="S531" t="s">
        <v>829</v>
      </c>
      <c r="T531" t="s">
        <v>81</v>
      </c>
      <c r="U531" t="s">
        <v>82</v>
      </c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HYPERLINK("https://hotelmonitor-cachepage.eclerx.com/savepage/tk_15444269330150125_sr_2399.html","info")</f>
        <v/>
      </c>
      <c r="AA531" t="n">
        <v>19768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88</v>
      </c>
      <c r="AO531" t="s"/>
      <c r="AP531" t="n">
        <v>253</v>
      </c>
      <c r="AQ531" t="s">
        <v>89</v>
      </c>
      <c r="AR531" t="s"/>
      <c r="AS531" t="s"/>
      <c r="AT531" t="s">
        <v>90</v>
      </c>
      <c r="AU531" t="s"/>
      <c r="AV531" t="s"/>
      <c r="AW531" t="s"/>
      <c r="AX531" t="s"/>
      <c r="AY531" t="n">
        <v>3738729</v>
      </c>
      <c r="AZ531" t="s">
        <v>828</v>
      </c>
      <c r="BA531" t="s"/>
      <c r="BB531" t="n">
        <v>154641</v>
      </c>
      <c r="BC531" t="n">
        <v>13.42379</v>
      </c>
      <c r="BD531" t="n">
        <v>52.50909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830</v>
      </c>
      <c r="F532" t="n">
        <v>954591</v>
      </c>
      <c r="G532" t="s">
        <v>74</v>
      </c>
      <c r="H532" t="s">
        <v>75</v>
      </c>
      <c r="I532" t="s"/>
      <c r="J532" t="s">
        <v>74</v>
      </c>
      <c r="K532" t="n">
        <v>86</v>
      </c>
      <c r="L532" t="s">
        <v>76</v>
      </c>
      <c r="M532" t="s"/>
      <c r="N532" t="s">
        <v>158</v>
      </c>
      <c r="O532" t="s">
        <v>78</v>
      </c>
      <c r="P532" t="s">
        <v>831</v>
      </c>
      <c r="Q532" t="s"/>
      <c r="R532" t="s">
        <v>79</v>
      </c>
      <c r="S532" t="s">
        <v>818</v>
      </c>
      <c r="T532" t="s">
        <v>81</v>
      </c>
      <c r="U532" t="s">
        <v>82</v>
      </c>
      <c r="V532" t="s">
        <v>83</v>
      </c>
      <c r="W532" t="s">
        <v>108</v>
      </c>
      <c r="X532" t="s"/>
      <c r="Y532" t="s">
        <v>85</v>
      </c>
      <c r="Z532">
        <f>HYPERLINK("https://hotelmonitor-cachepage.eclerx.com/savepage/tk_15444262947527266_sr_2399.html","info")</f>
        <v/>
      </c>
      <c r="AA532" t="n">
        <v>170024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88</v>
      </c>
      <c r="AO532" t="s"/>
      <c r="AP532" t="n">
        <v>69</v>
      </c>
      <c r="AQ532" t="s">
        <v>89</v>
      </c>
      <c r="AR532" t="s"/>
      <c r="AS532" t="s"/>
      <c r="AT532" t="s">
        <v>90</v>
      </c>
      <c r="AU532" t="s"/>
      <c r="AV532" t="s"/>
      <c r="AW532" t="s"/>
      <c r="AX532" t="s"/>
      <c r="AY532" t="n">
        <v>163342</v>
      </c>
      <c r="AZ532" t="s">
        <v>832</v>
      </c>
      <c r="BA532" t="s"/>
      <c r="BB532" t="n">
        <v>69871</v>
      </c>
      <c r="BC532" t="n">
        <v>13.44851</v>
      </c>
      <c r="BD532" t="n">
        <v>52.52439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830</v>
      </c>
      <c r="F533" t="n">
        <v>954591</v>
      </c>
      <c r="G533" t="s">
        <v>74</v>
      </c>
      <c r="H533" t="s">
        <v>75</v>
      </c>
      <c r="I533" t="s"/>
      <c r="J533" t="s">
        <v>74</v>
      </c>
      <c r="K533" t="n">
        <v>96</v>
      </c>
      <c r="L533" t="s">
        <v>76</v>
      </c>
      <c r="M533" t="s"/>
      <c r="N533" t="s">
        <v>113</v>
      </c>
      <c r="O533" t="s">
        <v>78</v>
      </c>
      <c r="P533" t="s">
        <v>831</v>
      </c>
      <c r="Q533" t="s"/>
      <c r="R533" t="s">
        <v>79</v>
      </c>
      <c r="S533" t="s">
        <v>175</v>
      </c>
      <c r="T533" t="s">
        <v>81</v>
      </c>
      <c r="U533" t="s">
        <v>82</v>
      </c>
      <c r="V533" t="s">
        <v>83</v>
      </c>
      <c r="W533" t="s">
        <v>108</v>
      </c>
      <c r="X533" t="s"/>
      <c r="Y533" t="s">
        <v>85</v>
      </c>
      <c r="Z533">
        <f>HYPERLINK("https://hotelmonitor-cachepage.eclerx.com/savepage/tk_15444262947527266_sr_2399.html","info")</f>
        <v/>
      </c>
      <c r="AA533" t="n">
        <v>170024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88</v>
      </c>
      <c r="AO533" t="s"/>
      <c r="AP533" t="n">
        <v>69</v>
      </c>
      <c r="AQ533" t="s">
        <v>89</v>
      </c>
      <c r="AR533" t="s"/>
      <c r="AS533" t="s"/>
      <c r="AT533" t="s">
        <v>90</v>
      </c>
      <c r="AU533" t="s"/>
      <c r="AV533" t="s"/>
      <c r="AW533" t="s"/>
      <c r="AX533" t="s"/>
      <c r="AY533" t="n">
        <v>163342</v>
      </c>
      <c r="AZ533" t="s">
        <v>832</v>
      </c>
      <c r="BA533" t="s"/>
      <c r="BB533" t="n">
        <v>69871</v>
      </c>
      <c r="BC533" t="n">
        <v>13.44851</v>
      </c>
      <c r="BD533" t="n">
        <v>52.52439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830</v>
      </c>
      <c r="F534" t="n">
        <v>954591</v>
      </c>
      <c r="G534" t="s">
        <v>74</v>
      </c>
      <c r="H534" t="s">
        <v>75</v>
      </c>
      <c r="I534" t="s"/>
      <c r="J534" t="s">
        <v>74</v>
      </c>
      <c r="K534" t="n">
        <v>162</v>
      </c>
      <c r="L534" t="s">
        <v>76</v>
      </c>
      <c r="M534" t="s"/>
      <c r="N534" t="s">
        <v>179</v>
      </c>
      <c r="O534" t="s">
        <v>78</v>
      </c>
      <c r="P534" t="s">
        <v>831</v>
      </c>
      <c r="Q534" t="s"/>
      <c r="R534" t="s">
        <v>79</v>
      </c>
      <c r="S534" t="s">
        <v>833</v>
      </c>
      <c r="T534" t="s">
        <v>81</v>
      </c>
      <c r="U534" t="s">
        <v>82</v>
      </c>
      <c r="V534" t="s">
        <v>83</v>
      </c>
      <c r="W534" t="s">
        <v>108</v>
      </c>
      <c r="X534" t="s"/>
      <c r="Y534" t="s">
        <v>85</v>
      </c>
      <c r="Z534">
        <f>HYPERLINK("https://hotelmonitor-cachepage.eclerx.com/savepage/tk_15444262947527266_sr_2399.html","info")</f>
        <v/>
      </c>
      <c r="AA534" t="n">
        <v>170024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88</v>
      </c>
      <c r="AO534" t="s"/>
      <c r="AP534" t="n">
        <v>69</v>
      </c>
      <c r="AQ534" t="s">
        <v>89</v>
      </c>
      <c r="AR534" t="s"/>
      <c r="AS534" t="s"/>
      <c r="AT534" t="s">
        <v>90</v>
      </c>
      <c r="AU534" t="s"/>
      <c r="AV534" t="s"/>
      <c r="AW534" t="s"/>
      <c r="AX534" t="s"/>
      <c r="AY534" t="n">
        <v>163342</v>
      </c>
      <c r="AZ534" t="s">
        <v>832</v>
      </c>
      <c r="BA534" t="s"/>
      <c r="BB534" t="n">
        <v>69871</v>
      </c>
      <c r="BC534" t="n">
        <v>13.44851</v>
      </c>
      <c r="BD534" t="n">
        <v>52.52439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834</v>
      </c>
      <c r="F535" t="n">
        <v>401959</v>
      </c>
      <c r="G535" t="s">
        <v>74</v>
      </c>
      <c r="H535" t="s">
        <v>75</v>
      </c>
      <c r="I535" t="s"/>
      <c r="J535" t="s">
        <v>74</v>
      </c>
      <c r="K535" t="n">
        <v>67</v>
      </c>
      <c r="L535" t="s">
        <v>76</v>
      </c>
      <c r="M535" t="s"/>
      <c r="N535" t="s">
        <v>158</v>
      </c>
      <c r="O535" t="s">
        <v>78</v>
      </c>
      <c r="P535" t="s">
        <v>835</v>
      </c>
      <c r="Q535" t="s"/>
      <c r="R535" t="s">
        <v>119</v>
      </c>
      <c r="S535" t="s">
        <v>836</v>
      </c>
      <c r="T535" t="s">
        <v>81</v>
      </c>
      <c r="U535" t="s">
        <v>82</v>
      </c>
      <c r="V535" t="s">
        <v>83</v>
      </c>
      <c r="W535" t="s">
        <v>108</v>
      </c>
      <c r="X535" t="s"/>
      <c r="Y535" t="s">
        <v>85</v>
      </c>
      <c r="Z535">
        <f>HYPERLINK("https://hotelmonitor-cachepage.eclerx.com/savepage/tk_15444265355832446_sr_2399.html","info")</f>
        <v/>
      </c>
      <c r="AA535" t="n">
        <v>113878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88</v>
      </c>
      <c r="AO535" t="s"/>
      <c r="AP535" t="n">
        <v>139</v>
      </c>
      <c r="AQ535" t="s">
        <v>89</v>
      </c>
      <c r="AR535" t="s"/>
      <c r="AS535" t="s"/>
      <c r="AT535" t="s">
        <v>90</v>
      </c>
      <c r="AU535" t="s"/>
      <c r="AV535" t="s"/>
      <c r="AW535" t="s"/>
      <c r="AX535" t="s"/>
      <c r="AY535" t="n">
        <v>1549293</v>
      </c>
      <c r="AZ535" t="s">
        <v>837</v>
      </c>
      <c r="BA535" t="s"/>
      <c r="BB535" t="n">
        <v>60777</v>
      </c>
      <c r="BC535" t="n">
        <v>13.48511</v>
      </c>
      <c r="BD535" t="n">
        <v>52.52174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834</v>
      </c>
      <c r="F536" t="n">
        <v>401959</v>
      </c>
      <c r="G536" t="s">
        <v>74</v>
      </c>
      <c r="H536" t="s">
        <v>75</v>
      </c>
      <c r="I536" t="s"/>
      <c r="J536" t="s">
        <v>74</v>
      </c>
      <c r="K536" t="n">
        <v>74</v>
      </c>
      <c r="L536" t="s">
        <v>76</v>
      </c>
      <c r="M536" t="s"/>
      <c r="N536" t="s">
        <v>113</v>
      </c>
      <c r="O536" t="s">
        <v>78</v>
      </c>
      <c r="P536" t="s">
        <v>835</v>
      </c>
      <c r="Q536" t="s"/>
      <c r="R536" t="s">
        <v>119</v>
      </c>
      <c r="S536" t="s">
        <v>328</v>
      </c>
      <c r="T536" t="s">
        <v>81</v>
      </c>
      <c r="U536" t="s">
        <v>82</v>
      </c>
      <c r="V536" t="s">
        <v>83</v>
      </c>
      <c r="W536" t="s">
        <v>108</v>
      </c>
      <c r="X536" t="s"/>
      <c r="Y536" t="s">
        <v>85</v>
      </c>
      <c r="Z536">
        <f>HYPERLINK("https://hotelmonitor-cachepage.eclerx.com/savepage/tk_15444265355832446_sr_2399.html","info")</f>
        <v/>
      </c>
      <c r="AA536" t="n">
        <v>113878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88</v>
      </c>
      <c r="AO536" t="s"/>
      <c r="AP536" t="n">
        <v>139</v>
      </c>
      <c r="AQ536" t="s">
        <v>89</v>
      </c>
      <c r="AR536" t="s"/>
      <c r="AS536" t="s"/>
      <c r="AT536" t="s">
        <v>90</v>
      </c>
      <c r="AU536" t="s"/>
      <c r="AV536" t="s"/>
      <c r="AW536" t="s"/>
      <c r="AX536" t="s"/>
      <c r="AY536" t="n">
        <v>1549293</v>
      </c>
      <c r="AZ536" t="s">
        <v>837</v>
      </c>
      <c r="BA536" t="s"/>
      <c r="BB536" t="n">
        <v>60777</v>
      </c>
      <c r="BC536" t="n">
        <v>13.48511</v>
      </c>
      <c r="BD536" t="n">
        <v>52.52174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838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69</v>
      </c>
      <c r="L537" t="s">
        <v>76</v>
      </c>
      <c r="M537" t="s"/>
      <c r="N537" t="s">
        <v>113</v>
      </c>
      <c r="O537" t="s">
        <v>78</v>
      </c>
      <c r="P537" t="s">
        <v>838</v>
      </c>
      <c r="Q537" t="s"/>
      <c r="R537" t="s">
        <v>79</v>
      </c>
      <c r="S537" t="s">
        <v>186</v>
      </c>
      <c r="T537" t="s">
        <v>81</v>
      </c>
      <c r="U537" t="s">
        <v>82</v>
      </c>
      <c r="V537" t="s">
        <v>83</v>
      </c>
      <c r="W537" t="s">
        <v>108</v>
      </c>
      <c r="X537" t="s"/>
      <c r="Y537" t="s">
        <v>85</v>
      </c>
      <c r="Z537">
        <f>HYPERLINK("https://hotelmonitor-cachepage.eclerx.com/savepage/tk_1544426666629324_sr_2399.html","info")</f>
        <v/>
      </c>
      <c r="AA537" t="n">
        <v>-2071569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88</v>
      </c>
      <c r="AO537" t="s"/>
      <c r="AP537" t="n">
        <v>177</v>
      </c>
      <c r="AQ537" t="s">
        <v>89</v>
      </c>
      <c r="AR537" t="s"/>
      <c r="AS537" t="s"/>
      <c r="AT537" t="s">
        <v>90</v>
      </c>
      <c r="AU537" t="s"/>
      <c r="AV537" t="s"/>
      <c r="AW537" t="s"/>
      <c r="AX537" t="s"/>
      <c r="AY537" t="n">
        <v>2071569</v>
      </c>
      <c r="AZ537" t="s">
        <v>839</v>
      </c>
      <c r="BA537" t="s"/>
      <c r="BB537" t="n">
        <v>48223</v>
      </c>
      <c r="BC537" t="n">
        <v>13.3931</v>
      </c>
      <c r="BD537" t="n">
        <v>52.57665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838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98</v>
      </c>
      <c r="L538" t="s">
        <v>76</v>
      </c>
      <c r="M538" t="s"/>
      <c r="N538" t="s">
        <v>840</v>
      </c>
      <c r="O538" t="s">
        <v>78</v>
      </c>
      <c r="P538" t="s">
        <v>838</v>
      </c>
      <c r="Q538" t="s"/>
      <c r="R538" t="s">
        <v>79</v>
      </c>
      <c r="S538" t="s">
        <v>331</v>
      </c>
      <c r="T538" t="s">
        <v>81</v>
      </c>
      <c r="U538" t="s">
        <v>82</v>
      </c>
      <c r="V538" t="s">
        <v>83</v>
      </c>
      <c r="W538" t="s">
        <v>108</v>
      </c>
      <c r="X538" t="s"/>
      <c r="Y538" t="s">
        <v>85</v>
      </c>
      <c r="Z538">
        <f>HYPERLINK("https://hotelmonitor-cachepage.eclerx.com/savepage/tk_1544426666629324_sr_2399.html","info")</f>
        <v/>
      </c>
      <c r="AA538" t="n">
        <v>-2071569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88</v>
      </c>
      <c r="AO538" t="s"/>
      <c r="AP538" t="n">
        <v>177</v>
      </c>
      <c r="AQ538" t="s">
        <v>89</v>
      </c>
      <c r="AR538" t="s"/>
      <c r="AS538" t="s"/>
      <c r="AT538" t="s">
        <v>90</v>
      </c>
      <c r="AU538" t="s"/>
      <c r="AV538" t="s"/>
      <c r="AW538" t="s"/>
      <c r="AX538" t="s"/>
      <c r="AY538" t="n">
        <v>2071569</v>
      </c>
      <c r="AZ538" t="s">
        <v>839</v>
      </c>
      <c r="BA538" t="s"/>
      <c r="BB538" t="n">
        <v>48223</v>
      </c>
      <c r="BC538" t="n">
        <v>13.3931</v>
      </c>
      <c r="BD538" t="n">
        <v>52.57665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841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105.4</v>
      </c>
      <c r="L539" t="s">
        <v>76</v>
      </c>
      <c r="M539" t="s"/>
      <c r="N539" t="s">
        <v>158</v>
      </c>
      <c r="O539" t="s">
        <v>78</v>
      </c>
      <c r="P539" t="s">
        <v>841</v>
      </c>
      <c r="Q539" t="s"/>
      <c r="R539" t="s">
        <v>79</v>
      </c>
      <c r="S539" t="s">
        <v>842</v>
      </c>
      <c r="T539" t="s">
        <v>81</v>
      </c>
      <c r="U539" t="s">
        <v>82</v>
      </c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HYPERLINK("https://hotelmonitor-cachepage.eclerx.com/savepage/tk_1544426544834507_sr_2399.html","info")</f>
        <v/>
      </c>
      <c r="AA539" t="n">
        <v>-6796558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88</v>
      </c>
      <c r="AO539" t="s"/>
      <c r="AP539" t="n">
        <v>142</v>
      </c>
      <c r="AQ539" t="s">
        <v>89</v>
      </c>
      <c r="AR539" t="s"/>
      <c r="AS539" t="s"/>
      <c r="AT539" t="s">
        <v>90</v>
      </c>
      <c r="AU539" t="s"/>
      <c r="AV539" t="s"/>
      <c r="AW539" t="s"/>
      <c r="AX539" t="s"/>
      <c r="AY539" t="n">
        <v>6796558</v>
      </c>
      <c r="AZ539" t="s">
        <v>843</v>
      </c>
      <c r="BA539" t="s"/>
      <c r="BB539" t="n">
        <v>145146</v>
      </c>
      <c r="BC539" t="n">
        <v>13.330818</v>
      </c>
      <c r="BD539" t="n">
        <v>52.503862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841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124</v>
      </c>
      <c r="L540" t="s">
        <v>76</v>
      </c>
      <c r="M540" t="s"/>
      <c r="N540" t="s">
        <v>113</v>
      </c>
      <c r="O540" t="s">
        <v>78</v>
      </c>
      <c r="P540" t="s">
        <v>841</v>
      </c>
      <c r="Q540" t="s"/>
      <c r="R540" t="s">
        <v>79</v>
      </c>
      <c r="S540" t="s">
        <v>326</v>
      </c>
      <c r="T540" t="s">
        <v>81</v>
      </c>
      <c r="U540" t="s">
        <v>82</v>
      </c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HYPERLINK("https://hotelmonitor-cachepage.eclerx.com/savepage/tk_1544426544834507_sr_2399.html","info")</f>
        <v/>
      </c>
      <c r="AA540" t="n">
        <v>-6796558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88</v>
      </c>
      <c r="AO540" t="s"/>
      <c r="AP540" t="n">
        <v>142</v>
      </c>
      <c r="AQ540" t="s">
        <v>89</v>
      </c>
      <c r="AR540" t="s"/>
      <c r="AS540" t="s"/>
      <c r="AT540" t="s">
        <v>90</v>
      </c>
      <c r="AU540" t="s"/>
      <c r="AV540" t="s"/>
      <c r="AW540" t="s"/>
      <c r="AX540" t="s"/>
      <c r="AY540" t="n">
        <v>6796558</v>
      </c>
      <c r="AZ540" t="s">
        <v>843</v>
      </c>
      <c r="BA540" t="s"/>
      <c r="BB540" t="n">
        <v>145146</v>
      </c>
      <c r="BC540" t="n">
        <v>13.330818</v>
      </c>
      <c r="BD540" t="n">
        <v>52.503862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844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80</v>
      </c>
      <c r="L541" t="s">
        <v>76</v>
      </c>
      <c r="M541" t="s"/>
      <c r="N541" t="s">
        <v>113</v>
      </c>
      <c r="O541" t="s">
        <v>78</v>
      </c>
      <c r="P541" t="s">
        <v>844</v>
      </c>
      <c r="Q541" t="s"/>
      <c r="R541" t="s">
        <v>119</v>
      </c>
      <c r="S541" t="s">
        <v>254</v>
      </c>
      <c r="T541" t="s">
        <v>81</v>
      </c>
      <c r="U541" t="s">
        <v>82</v>
      </c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HYPERLINK("https://hotelmonitor-cachepage.eclerx.com/savepage/tk_15444267482677362_sr_2399.html","info")</f>
        <v/>
      </c>
      <c r="AA541" t="n">
        <v>-2071783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88</v>
      </c>
      <c r="AO541" t="s"/>
      <c r="AP541" t="n">
        <v>199</v>
      </c>
      <c r="AQ541" t="s">
        <v>89</v>
      </c>
      <c r="AR541" t="s"/>
      <c r="AS541" t="s"/>
      <c r="AT541" t="s">
        <v>90</v>
      </c>
      <c r="AU541" t="s"/>
      <c r="AV541" t="s"/>
      <c r="AW541" t="s"/>
      <c r="AX541" t="s"/>
      <c r="AY541" t="n">
        <v>2071783</v>
      </c>
      <c r="AZ541" t="s">
        <v>845</v>
      </c>
      <c r="BA541" t="s"/>
      <c r="BB541" t="n">
        <v>578056</v>
      </c>
      <c r="BC541" t="n">
        <v>13.6111</v>
      </c>
      <c r="BD541" t="n">
        <v>52.495285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846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74.8</v>
      </c>
      <c r="L542" t="s">
        <v>76</v>
      </c>
      <c r="M542" t="s"/>
      <c r="N542" t="s">
        <v>158</v>
      </c>
      <c r="O542" t="s">
        <v>78</v>
      </c>
      <c r="P542" t="s">
        <v>846</v>
      </c>
      <c r="Q542" t="s"/>
      <c r="R542" t="s">
        <v>119</v>
      </c>
      <c r="S542" t="s">
        <v>847</v>
      </c>
      <c r="T542" t="s">
        <v>81</v>
      </c>
      <c r="U542" t="s">
        <v>82</v>
      </c>
      <c r="V542" t="s">
        <v>83</v>
      </c>
      <c r="W542" t="s">
        <v>108</v>
      </c>
      <c r="X542" t="s"/>
      <c r="Y542" t="s">
        <v>85</v>
      </c>
      <c r="Z542">
        <f>HYPERLINK("https://hotelmonitor-cachepage.eclerx.com/savepage/tk_1544426494898047_sr_2399.html","info")</f>
        <v/>
      </c>
      <c r="AA542" t="n">
        <v>-3961451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88</v>
      </c>
      <c r="AO542" t="s"/>
      <c r="AP542" t="n">
        <v>127</v>
      </c>
      <c r="AQ542" t="s">
        <v>89</v>
      </c>
      <c r="AR542" t="s"/>
      <c r="AS542" t="s"/>
      <c r="AT542" t="s">
        <v>90</v>
      </c>
      <c r="AU542" t="s"/>
      <c r="AV542" t="s"/>
      <c r="AW542" t="s"/>
      <c r="AX542" t="s"/>
      <c r="AY542" t="n">
        <v>3961451</v>
      </c>
      <c r="AZ542" t="s">
        <v>848</v>
      </c>
      <c r="BA542" t="s"/>
      <c r="BB542" t="n">
        <v>464844</v>
      </c>
      <c r="BC542" t="n">
        <v>13.41471</v>
      </c>
      <c r="BD542" t="n">
        <v>52.52533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846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88</v>
      </c>
      <c r="L543" t="s">
        <v>76</v>
      </c>
      <c r="M543" t="s"/>
      <c r="N543" t="s">
        <v>113</v>
      </c>
      <c r="O543" t="s">
        <v>78</v>
      </c>
      <c r="P543" t="s">
        <v>846</v>
      </c>
      <c r="Q543" t="s"/>
      <c r="R543" t="s">
        <v>119</v>
      </c>
      <c r="S543" t="s">
        <v>324</v>
      </c>
      <c r="T543" t="s">
        <v>81</v>
      </c>
      <c r="U543" t="s">
        <v>82</v>
      </c>
      <c r="V543" t="s">
        <v>83</v>
      </c>
      <c r="W543" t="s">
        <v>108</v>
      </c>
      <c r="X543" t="s"/>
      <c r="Y543" t="s">
        <v>85</v>
      </c>
      <c r="Z543">
        <f>HYPERLINK("https://hotelmonitor-cachepage.eclerx.com/savepage/tk_1544426494898047_sr_2399.html","info")</f>
        <v/>
      </c>
      <c r="AA543" t="n">
        <v>-3961451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88</v>
      </c>
      <c r="AO543" t="s"/>
      <c r="AP543" t="n">
        <v>127</v>
      </c>
      <c r="AQ543" t="s">
        <v>89</v>
      </c>
      <c r="AR543" t="s"/>
      <c r="AS543" t="s"/>
      <c r="AT543" t="s">
        <v>90</v>
      </c>
      <c r="AU543" t="s"/>
      <c r="AV543" t="s"/>
      <c r="AW543" t="s"/>
      <c r="AX543" t="s"/>
      <c r="AY543" t="n">
        <v>3961451</v>
      </c>
      <c r="AZ543" t="s">
        <v>848</v>
      </c>
      <c r="BA543" t="s"/>
      <c r="BB543" t="n">
        <v>464844</v>
      </c>
      <c r="BC543" t="n">
        <v>13.41471</v>
      </c>
      <c r="BD543" t="n">
        <v>52.52533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846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148</v>
      </c>
      <c r="L544" t="s">
        <v>76</v>
      </c>
      <c r="M544" t="s"/>
      <c r="N544" t="s">
        <v>177</v>
      </c>
      <c r="O544" t="s">
        <v>78</v>
      </c>
      <c r="P544" t="s">
        <v>846</v>
      </c>
      <c r="Q544" t="s"/>
      <c r="R544" t="s">
        <v>119</v>
      </c>
      <c r="S544" t="s">
        <v>391</v>
      </c>
      <c r="T544" t="s">
        <v>81</v>
      </c>
      <c r="U544" t="s">
        <v>82</v>
      </c>
      <c r="V544" t="s">
        <v>83</v>
      </c>
      <c r="W544" t="s">
        <v>108</v>
      </c>
      <c r="X544" t="s"/>
      <c r="Y544" t="s">
        <v>85</v>
      </c>
      <c r="Z544">
        <f>HYPERLINK("https://hotelmonitor-cachepage.eclerx.com/savepage/tk_1544426494898047_sr_2399.html","info")</f>
        <v/>
      </c>
      <c r="AA544" t="n">
        <v>-3961451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88</v>
      </c>
      <c r="AO544" t="s"/>
      <c r="AP544" t="n">
        <v>127</v>
      </c>
      <c r="AQ544" t="s">
        <v>89</v>
      </c>
      <c r="AR544" t="s"/>
      <c r="AS544" t="s"/>
      <c r="AT544" t="s">
        <v>90</v>
      </c>
      <c r="AU544" t="s"/>
      <c r="AV544" t="s"/>
      <c r="AW544" t="s"/>
      <c r="AX544" t="s"/>
      <c r="AY544" t="n">
        <v>3961451</v>
      </c>
      <c r="AZ544" t="s">
        <v>848</v>
      </c>
      <c r="BA544" t="s"/>
      <c r="BB544" t="n">
        <v>464844</v>
      </c>
      <c r="BC544" t="n">
        <v>13.41471</v>
      </c>
      <c r="BD544" t="n">
        <v>52.52533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849</v>
      </c>
      <c r="F545" t="n">
        <v>1716276</v>
      </c>
      <c r="G545" t="s">
        <v>74</v>
      </c>
      <c r="H545" t="s">
        <v>75</v>
      </c>
      <c r="I545" t="s"/>
      <c r="J545" t="s">
        <v>74</v>
      </c>
      <c r="K545" t="n">
        <v>66</v>
      </c>
      <c r="L545" t="s">
        <v>76</v>
      </c>
      <c r="M545" t="s"/>
      <c r="N545" t="s">
        <v>850</v>
      </c>
      <c r="O545" t="s">
        <v>78</v>
      </c>
      <c r="P545" t="s">
        <v>851</v>
      </c>
      <c r="Q545" t="s"/>
      <c r="R545" t="s">
        <v>119</v>
      </c>
      <c r="S545" t="s">
        <v>292</v>
      </c>
      <c r="T545" t="s">
        <v>81</v>
      </c>
      <c r="U545" t="s">
        <v>82</v>
      </c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HYPERLINK("https://hotelmonitor-cachepage.eclerx.com/savepage/tk_15444267702989326_sr_2399.html","info")</f>
        <v/>
      </c>
      <c r="AA545" t="n">
        <v>228068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88</v>
      </c>
      <c r="AO545" t="s"/>
      <c r="AP545" t="n">
        <v>206</v>
      </c>
      <c r="AQ545" t="s">
        <v>89</v>
      </c>
      <c r="AR545" t="s"/>
      <c r="AS545" t="s"/>
      <c r="AT545" t="s">
        <v>90</v>
      </c>
      <c r="AU545" t="s"/>
      <c r="AV545" t="s"/>
      <c r="AW545" t="s"/>
      <c r="AX545" t="s"/>
      <c r="AY545" t="n">
        <v>2071691</v>
      </c>
      <c r="AZ545" t="s">
        <v>852</v>
      </c>
      <c r="BA545" t="s"/>
      <c r="BB545" t="n">
        <v>29974</v>
      </c>
      <c r="BC545" t="n">
        <v>13.347975</v>
      </c>
      <c r="BD545" t="n">
        <v>52.499228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849</v>
      </c>
      <c r="F546" t="n">
        <v>1716276</v>
      </c>
      <c r="G546" t="s">
        <v>74</v>
      </c>
      <c r="H546" t="s">
        <v>75</v>
      </c>
      <c r="I546" t="s"/>
      <c r="J546" t="s">
        <v>74</v>
      </c>
      <c r="K546" t="n">
        <v>76</v>
      </c>
      <c r="L546" t="s">
        <v>76</v>
      </c>
      <c r="M546" t="s"/>
      <c r="N546" t="s">
        <v>853</v>
      </c>
      <c r="O546" t="s">
        <v>78</v>
      </c>
      <c r="P546" t="s">
        <v>851</v>
      </c>
      <c r="Q546" t="s"/>
      <c r="R546" t="s">
        <v>119</v>
      </c>
      <c r="S546" t="s">
        <v>854</v>
      </c>
      <c r="T546" t="s">
        <v>81</v>
      </c>
      <c r="U546" t="s">
        <v>82</v>
      </c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HYPERLINK("https://hotelmonitor-cachepage.eclerx.com/savepage/tk_15444267702989326_sr_2399.html","info")</f>
        <v/>
      </c>
      <c r="AA546" t="n">
        <v>228068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88</v>
      </c>
      <c r="AO546" t="s"/>
      <c r="AP546" t="n">
        <v>206</v>
      </c>
      <c r="AQ546" t="s">
        <v>89</v>
      </c>
      <c r="AR546" t="s"/>
      <c r="AS546" t="s"/>
      <c r="AT546" t="s">
        <v>90</v>
      </c>
      <c r="AU546" t="s"/>
      <c r="AV546" t="s"/>
      <c r="AW546" t="s"/>
      <c r="AX546" t="s"/>
      <c r="AY546" t="n">
        <v>2071691</v>
      </c>
      <c r="AZ546" t="s">
        <v>852</v>
      </c>
      <c r="BA546" t="s"/>
      <c r="BB546" t="n">
        <v>29974</v>
      </c>
      <c r="BC546" t="n">
        <v>13.347975</v>
      </c>
      <c r="BD546" t="n">
        <v>52.499228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849</v>
      </c>
      <c r="F547" t="n">
        <v>1716276</v>
      </c>
      <c r="G547" t="s">
        <v>74</v>
      </c>
      <c r="H547" t="s">
        <v>75</v>
      </c>
      <c r="I547" t="s"/>
      <c r="J547" t="s">
        <v>74</v>
      </c>
      <c r="K547" t="n">
        <v>66</v>
      </c>
      <c r="L547" t="s">
        <v>76</v>
      </c>
      <c r="M547" t="s"/>
      <c r="N547" t="s">
        <v>855</v>
      </c>
      <c r="O547" t="s">
        <v>78</v>
      </c>
      <c r="P547" t="s">
        <v>851</v>
      </c>
      <c r="Q547" t="s"/>
      <c r="R547" t="s">
        <v>119</v>
      </c>
      <c r="S547" t="s">
        <v>292</v>
      </c>
      <c r="T547" t="s">
        <v>81</v>
      </c>
      <c r="U547" t="s">
        <v>82</v>
      </c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HYPERLINK("https://hotelmonitor-cachepage.eclerx.com/savepage/tk_15444267702989326_sr_2399.html","info")</f>
        <v/>
      </c>
      <c r="AA547" t="n">
        <v>228068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88</v>
      </c>
      <c r="AO547" t="s"/>
      <c r="AP547" t="n">
        <v>206</v>
      </c>
      <c r="AQ547" t="s">
        <v>89</v>
      </c>
      <c r="AR547" t="s"/>
      <c r="AS547" t="s"/>
      <c r="AT547" t="s">
        <v>90</v>
      </c>
      <c r="AU547" t="s"/>
      <c r="AV547" t="s"/>
      <c r="AW547" t="s"/>
      <c r="AX547" t="s"/>
      <c r="AY547" t="n">
        <v>2071691</v>
      </c>
      <c r="AZ547" t="s">
        <v>852</v>
      </c>
      <c r="BA547" t="s"/>
      <c r="BB547" t="n">
        <v>29974</v>
      </c>
      <c r="BC547" t="n">
        <v>13.347975</v>
      </c>
      <c r="BD547" t="n">
        <v>52.499228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849</v>
      </c>
      <c r="F548" t="n">
        <v>1716276</v>
      </c>
      <c r="G548" t="s">
        <v>74</v>
      </c>
      <c r="H548" t="s">
        <v>75</v>
      </c>
      <c r="I548" t="s"/>
      <c r="J548" t="s">
        <v>74</v>
      </c>
      <c r="K548" t="n">
        <v>70</v>
      </c>
      <c r="L548" t="s">
        <v>76</v>
      </c>
      <c r="M548" t="s"/>
      <c r="N548" t="s">
        <v>855</v>
      </c>
      <c r="O548" t="s">
        <v>78</v>
      </c>
      <c r="P548" t="s">
        <v>851</v>
      </c>
      <c r="Q548" t="s"/>
      <c r="R548" t="s">
        <v>119</v>
      </c>
      <c r="S548" t="s">
        <v>251</v>
      </c>
      <c r="T548" t="s">
        <v>81</v>
      </c>
      <c r="U548" t="s">
        <v>82</v>
      </c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HYPERLINK("https://hotelmonitor-cachepage.eclerx.com/savepage/tk_15444267702989326_sr_2399.html","info")</f>
        <v/>
      </c>
      <c r="AA548" t="n">
        <v>228068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88</v>
      </c>
      <c r="AO548" t="s"/>
      <c r="AP548" t="n">
        <v>206</v>
      </c>
      <c r="AQ548" t="s">
        <v>89</v>
      </c>
      <c r="AR548" t="s"/>
      <c r="AS548" t="s"/>
      <c r="AT548" t="s">
        <v>90</v>
      </c>
      <c r="AU548" t="s"/>
      <c r="AV548" t="s"/>
      <c r="AW548" t="s"/>
      <c r="AX548" t="s"/>
      <c r="AY548" t="n">
        <v>2071691</v>
      </c>
      <c r="AZ548" t="s">
        <v>852</v>
      </c>
      <c r="BA548" t="s"/>
      <c r="BB548" t="n">
        <v>29974</v>
      </c>
      <c r="BC548" t="n">
        <v>13.347975</v>
      </c>
      <c r="BD548" t="n">
        <v>52.499228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849</v>
      </c>
      <c r="F549" t="n">
        <v>1716276</v>
      </c>
      <c r="G549" t="s">
        <v>74</v>
      </c>
      <c r="H549" t="s">
        <v>75</v>
      </c>
      <c r="I549" t="s"/>
      <c r="J549" t="s">
        <v>74</v>
      </c>
      <c r="K549" t="n">
        <v>81</v>
      </c>
      <c r="L549" t="s">
        <v>76</v>
      </c>
      <c r="M549" t="s"/>
      <c r="N549" t="s">
        <v>856</v>
      </c>
      <c r="O549" t="s">
        <v>78</v>
      </c>
      <c r="P549" t="s">
        <v>851</v>
      </c>
      <c r="Q549" t="s"/>
      <c r="R549" t="s">
        <v>119</v>
      </c>
      <c r="S549" t="s">
        <v>410</v>
      </c>
      <c r="T549" t="s">
        <v>81</v>
      </c>
      <c r="U549" t="s">
        <v>82</v>
      </c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HYPERLINK("https://hotelmonitor-cachepage.eclerx.com/savepage/tk_15444267702989326_sr_2399.html","info")</f>
        <v/>
      </c>
      <c r="AA549" t="n">
        <v>228068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88</v>
      </c>
      <c r="AO549" t="s"/>
      <c r="AP549" t="n">
        <v>206</v>
      </c>
      <c r="AQ549" t="s">
        <v>89</v>
      </c>
      <c r="AR549" t="s"/>
      <c r="AS549" t="s"/>
      <c r="AT549" t="s">
        <v>90</v>
      </c>
      <c r="AU549" t="s"/>
      <c r="AV549" t="s"/>
      <c r="AW549" t="s"/>
      <c r="AX549" t="s"/>
      <c r="AY549" t="n">
        <v>2071691</v>
      </c>
      <c r="AZ549" t="s">
        <v>852</v>
      </c>
      <c r="BA549" t="s"/>
      <c r="BB549" t="n">
        <v>29974</v>
      </c>
      <c r="BC549" t="n">
        <v>13.347975</v>
      </c>
      <c r="BD549" t="n">
        <v>52.499228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849</v>
      </c>
      <c r="F550" t="n">
        <v>1716276</v>
      </c>
      <c r="G550" t="s">
        <v>74</v>
      </c>
      <c r="H550" t="s">
        <v>75</v>
      </c>
      <c r="I550" t="s"/>
      <c r="J550" t="s">
        <v>74</v>
      </c>
      <c r="K550" t="n">
        <v>81</v>
      </c>
      <c r="L550" t="s">
        <v>76</v>
      </c>
      <c r="M550" t="s"/>
      <c r="N550" t="s">
        <v>856</v>
      </c>
      <c r="O550" t="s">
        <v>78</v>
      </c>
      <c r="P550" t="s">
        <v>851</v>
      </c>
      <c r="Q550" t="s"/>
      <c r="R550" t="s">
        <v>119</v>
      </c>
      <c r="S550" t="s">
        <v>410</v>
      </c>
      <c r="T550" t="s">
        <v>81</v>
      </c>
      <c r="U550" t="s">
        <v>82</v>
      </c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HYPERLINK("https://hotelmonitor-cachepage.eclerx.com/savepage/tk_15444267702989326_sr_2399.html","info")</f>
        <v/>
      </c>
      <c r="AA550" t="n">
        <v>228068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88</v>
      </c>
      <c r="AO550" t="s"/>
      <c r="AP550" t="n">
        <v>206</v>
      </c>
      <c r="AQ550" t="s">
        <v>89</v>
      </c>
      <c r="AR550" t="s"/>
      <c r="AS550" t="s"/>
      <c r="AT550" t="s">
        <v>90</v>
      </c>
      <c r="AU550" t="s"/>
      <c r="AV550" t="s"/>
      <c r="AW550" t="s"/>
      <c r="AX550" t="s"/>
      <c r="AY550" t="n">
        <v>2071691</v>
      </c>
      <c r="AZ550" t="s">
        <v>852</v>
      </c>
      <c r="BA550" t="s"/>
      <c r="BB550" t="n">
        <v>29974</v>
      </c>
      <c r="BC550" t="n">
        <v>13.347975</v>
      </c>
      <c r="BD550" t="n">
        <v>52.499228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849</v>
      </c>
      <c r="F551" t="n">
        <v>1716276</v>
      </c>
      <c r="G551" t="s">
        <v>74</v>
      </c>
      <c r="H551" t="s">
        <v>75</v>
      </c>
      <c r="I551" t="s"/>
      <c r="J551" t="s">
        <v>74</v>
      </c>
      <c r="K551" t="n">
        <v>85</v>
      </c>
      <c r="L551" t="s">
        <v>76</v>
      </c>
      <c r="M551" t="s"/>
      <c r="N551" t="s">
        <v>856</v>
      </c>
      <c r="O551" t="s">
        <v>78</v>
      </c>
      <c r="P551" t="s">
        <v>851</v>
      </c>
      <c r="Q551" t="s"/>
      <c r="R551" t="s">
        <v>119</v>
      </c>
      <c r="S551" t="s">
        <v>412</v>
      </c>
      <c r="T551" t="s">
        <v>81</v>
      </c>
      <c r="U551" t="s">
        <v>82</v>
      </c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HYPERLINK("https://hotelmonitor-cachepage.eclerx.com/savepage/tk_15444267702989326_sr_2399.html","info")</f>
        <v/>
      </c>
      <c r="AA551" t="n">
        <v>228068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88</v>
      </c>
      <c r="AO551" t="s"/>
      <c r="AP551" t="n">
        <v>206</v>
      </c>
      <c r="AQ551" t="s">
        <v>89</v>
      </c>
      <c r="AR551" t="s"/>
      <c r="AS551" t="s"/>
      <c r="AT551" t="s">
        <v>90</v>
      </c>
      <c r="AU551" t="s"/>
      <c r="AV551" t="s"/>
      <c r="AW551" t="s"/>
      <c r="AX551" t="s"/>
      <c r="AY551" t="n">
        <v>2071691</v>
      </c>
      <c r="AZ551" t="s">
        <v>852</v>
      </c>
      <c r="BA551" t="s"/>
      <c r="BB551" t="n">
        <v>29974</v>
      </c>
      <c r="BC551" t="n">
        <v>13.347975</v>
      </c>
      <c r="BD551" t="n">
        <v>52.499228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849</v>
      </c>
      <c r="F552" t="n">
        <v>1716276</v>
      </c>
      <c r="G552" t="s">
        <v>74</v>
      </c>
      <c r="H552" t="s">
        <v>75</v>
      </c>
      <c r="I552" t="s"/>
      <c r="J552" t="s">
        <v>74</v>
      </c>
      <c r="K552" t="n">
        <v>86</v>
      </c>
      <c r="L552" t="s">
        <v>76</v>
      </c>
      <c r="M552" t="s"/>
      <c r="N552" t="s">
        <v>857</v>
      </c>
      <c r="O552" t="s">
        <v>78</v>
      </c>
      <c r="P552" t="s">
        <v>851</v>
      </c>
      <c r="Q552" t="s"/>
      <c r="R552" t="s">
        <v>119</v>
      </c>
      <c r="S552" t="s">
        <v>818</v>
      </c>
      <c r="T552" t="s">
        <v>81</v>
      </c>
      <c r="U552" t="s">
        <v>82</v>
      </c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HYPERLINK("https://hotelmonitor-cachepage.eclerx.com/savepage/tk_15444267702989326_sr_2399.html","info")</f>
        <v/>
      </c>
      <c r="AA552" t="n">
        <v>228068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88</v>
      </c>
      <c r="AO552" t="s"/>
      <c r="AP552" t="n">
        <v>206</v>
      </c>
      <c r="AQ552" t="s">
        <v>89</v>
      </c>
      <c r="AR552" t="s"/>
      <c r="AS552" t="s"/>
      <c r="AT552" t="s">
        <v>90</v>
      </c>
      <c r="AU552" t="s"/>
      <c r="AV552" t="s"/>
      <c r="AW552" t="s"/>
      <c r="AX552" t="s"/>
      <c r="AY552" t="n">
        <v>2071691</v>
      </c>
      <c r="AZ552" t="s">
        <v>852</v>
      </c>
      <c r="BA552" t="s"/>
      <c r="BB552" t="n">
        <v>29974</v>
      </c>
      <c r="BC552" t="n">
        <v>13.347975</v>
      </c>
      <c r="BD552" t="n">
        <v>52.499228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849</v>
      </c>
      <c r="F553" t="n">
        <v>1716276</v>
      </c>
      <c r="G553" t="s">
        <v>74</v>
      </c>
      <c r="H553" t="s">
        <v>75</v>
      </c>
      <c r="I553" t="s"/>
      <c r="J553" t="s">
        <v>74</v>
      </c>
      <c r="K553" t="n">
        <v>86</v>
      </c>
      <c r="L553" t="s">
        <v>76</v>
      </c>
      <c r="M553" t="s"/>
      <c r="N553" t="s">
        <v>857</v>
      </c>
      <c r="O553" t="s">
        <v>78</v>
      </c>
      <c r="P553" t="s">
        <v>851</v>
      </c>
      <c r="Q553" t="s"/>
      <c r="R553" t="s">
        <v>119</v>
      </c>
      <c r="S553" t="s">
        <v>818</v>
      </c>
      <c r="T553" t="s">
        <v>81</v>
      </c>
      <c r="U553" t="s">
        <v>82</v>
      </c>
      <c r="V553" t="s">
        <v>83</v>
      </c>
      <c r="W553" t="s">
        <v>84</v>
      </c>
      <c r="X553" t="s"/>
      <c r="Y553" t="s">
        <v>85</v>
      </c>
      <c r="Z553">
        <f>HYPERLINK("https://hotelmonitor-cachepage.eclerx.com/savepage/tk_15444267702989326_sr_2399.html","info")</f>
        <v/>
      </c>
      <c r="AA553" t="n">
        <v>228068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88</v>
      </c>
      <c r="AO553" t="s"/>
      <c r="AP553" t="n">
        <v>206</v>
      </c>
      <c r="AQ553" t="s">
        <v>89</v>
      </c>
      <c r="AR553" t="s"/>
      <c r="AS553" t="s"/>
      <c r="AT553" t="s">
        <v>90</v>
      </c>
      <c r="AU553" t="s"/>
      <c r="AV553" t="s"/>
      <c r="AW553" t="s"/>
      <c r="AX553" t="s"/>
      <c r="AY553" t="n">
        <v>2071691</v>
      </c>
      <c r="AZ553" t="s">
        <v>852</v>
      </c>
      <c r="BA553" t="s"/>
      <c r="BB553" t="n">
        <v>29974</v>
      </c>
      <c r="BC553" t="n">
        <v>13.347975</v>
      </c>
      <c r="BD553" t="n">
        <v>52.499228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849</v>
      </c>
      <c r="F554" t="n">
        <v>1716276</v>
      </c>
      <c r="G554" t="s">
        <v>74</v>
      </c>
      <c r="H554" t="s">
        <v>75</v>
      </c>
      <c r="I554" t="s"/>
      <c r="J554" t="s">
        <v>74</v>
      </c>
      <c r="K554" t="n">
        <v>90</v>
      </c>
      <c r="L554" t="s">
        <v>76</v>
      </c>
      <c r="M554" t="s"/>
      <c r="N554" t="s">
        <v>857</v>
      </c>
      <c r="O554" t="s">
        <v>78</v>
      </c>
      <c r="P554" t="s">
        <v>851</v>
      </c>
      <c r="Q554" t="s"/>
      <c r="R554" t="s">
        <v>119</v>
      </c>
      <c r="S554" t="s">
        <v>401</v>
      </c>
      <c r="T554" t="s">
        <v>81</v>
      </c>
      <c r="U554" t="s">
        <v>82</v>
      </c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HYPERLINK("https://hotelmonitor-cachepage.eclerx.com/savepage/tk_15444267702989326_sr_2399.html","info")</f>
        <v/>
      </c>
      <c r="AA554" t="n">
        <v>228068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88</v>
      </c>
      <c r="AO554" t="s"/>
      <c r="AP554" t="n">
        <v>206</v>
      </c>
      <c r="AQ554" t="s">
        <v>89</v>
      </c>
      <c r="AR554" t="s"/>
      <c r="AS554" t="s"/>
      <c r="AT554" t="s">
        <v>90</v>
      </c>
      <c r="AU554" t="s"/>
      <c r="AV554" t="s"/>
      <c r="AW554" t="s"/>
      <c r="AX554" t="s"/>
      <c r="AY554" t="n">
        <v>2071691</v>
      </c>
      <c r="AZ554" t="s">
        <v>852</v>
      </c>
      <c r="BA554" t="s"/>
      <c r="BB554" t="n">
        <v>29974</v>
      </c>
      <c r="BC554" t="n">
        <v>13.347975</v>
      </c>
      <c r="BD554" t="n">
        <v>52.499228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849</v>
      </c>
      <c r="F555" t="n">
        <v>1716276</v>
      </c>
      <c r="G555" t="s">
        <v>74</v>
      </c>
      <c r="H555" t="s">
        <v>75</v>
      </c>
      <c r="I555" t="s"/>
      <c r="J555" t="s">
        <v>74</v>
      </c>
      <c r="K555" t="n">
        <v>91</v>
      </c>
      <c r="L555" t="s">
        <v>76</v>
      </c>
      <c r="M555" t="s"/>
      <c r="N555" t="s">
        <v>858</v>
      </c>
      <c r="O555" t="s">
        <v>78</v>
      </c>
      <c r="P555" t="s">
        <v>851</v>
      </c>
      <c r="Q555" t="s"/>
      <c r="R555" t="s">
        <v>119</v>
      </c>
      <c r="S555" t="s">
        <v>346</v>
      </c>
      <c r="T555" t="s">
        <v>81</v>
      </c>
      <c r="U555" t="s">
        <v>82</v>
      </c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HYPERLINK("https://hotelmonitor-cachepage.eclerx.com/savepage/tk_15444267702989326_sr_2399.html","info")</f>
        <v/>
      </c>
      <c r="AA555" t="n">
        <v>228068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88</v>
      </c>
      <c r="AO555" t="s"/>
      <c r="AP555" t="n">
        <v>206</v>
      </c>
      <c r="AQ555" t="s">
        <v>89</v>
      </c>
      <c r="AR555" t="s"/>
      <c r="AS555" t="s"/>
      <c r="AT555" t="s">
        <v>90</v>
      </c>
      <c r="AU555" t="s"/>
      <c r="AV555" t="s"/>
      <c r="AW555" t="s"/>
      <c r="AX555" t="s"/>
      <c r="AY555" t="n">
        <v>2071691</v>
      </c>
      <c r="AZ555" t="s">
        <v>852</v>
      </c>
      <c r="BA555" t="s"/>
      <c r="BB555" t="n">
        <v>29974</v>
      </c>
      <c r="BC555" t="n">
        <v>13.347975</v>
      </c>
      <c r="BD555" t="n">
        <v>52.499228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849</v>
      </c>
      <c r="F556" t="n">
        <v>1716276</v>
      </c>
      <c r="G556" t="s">
        <v>74</v>
      </c>
      <c r="H556" t="s">
        <v>75</v>
      </c>
      <c r="I556" t="s"/>
      <c r="J556" t="s">
        <v>74</v>
      </c>
      <c r="K556" t="n">
        <v>94</v>
      </c>
      <c r="L556" t="s">
        <v>76</v>
      </c>
      <c r="M556" t="s"/>
      <c r="N556" t="s">
        <v>855</v>
      </c>
      <c r="O556" t="s">
        <v>78</v>
      </c>
      <c r="P556" t="s">
        <v>851</v>
      </c>
      <c r="Q556" t="s"/>
      <c r="R556" t="s">
        <v>119</v>
      </c>
      <c r="S556" t="s">
        <v>330</v>
      </c>
      <c r="T556" t="s">
        <v>81</v>
      </c>
      <c r="U556" t="s">
        <v>82</v>
      </c>
      <c r="V556" t="s">
        <v>83</v>
      </c>
      <c r="W556" t="s">
        <v>108</v>
      </c>
      <c r="X556" t="s"/>
      <c r="Y556" t="s">
        <v>85</v>
      </c>
      <c r="Z556">
        <f>HYPERLINK("https://hotelmonitor-cachepage.eclerx.com/savepage/tk_15444267702989326_sr_2399.html","info")</f>
        <v/>
      </c>
      <c r="AA556" t="n">
        <v>228068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88</v>
      </c>
      <c r="AO556" t="s"/>
      <c r="AP556" t="n">
        <v>206</v>
      </c>
      <c r="AQ556" t="s">
        <v>89</v>
      </c>
      <c r="AR556" t="s"/>
      <c r="AS556" t="s"/>
      <c r="AT556" t="s">
        <v>90</v>
      </c>
      <c r="AU556" t="s"/>
      <c r="AV556" t="s"/>
      <c r="AW556" t="s"/>
      <c r="AX556" t="s"/>
      <c r="AY556" t="n">
        <v>2071691</v>
      </c>
      <c r="AZ556" t="s">
        <v>852</v>
      </c>
      <c r="BA556" t="s"/>
      <c r="BB556" t="n">
        <v>29974</v>
      </c>
      <c r="BC556" t="n">
        <v>13.347975</v>
      </c>
      <c r="BD556" t="n">
        <v>52.499228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849</v>
      </c>
      <c r="F557" t="n">
        <v>1716276</v>
      </c>
      <c r="G557" t="s">
        <v>74</v>
      </c>
      <c r="H557" t="s">
        <v>75</v>
      </c>
      <c r="I557" t="s"/>
      <c r="J557" t="s">
        <v>74</v>
      </c>
      <c r="K557" t="n">
        <v>96</v>
      </c>
      <c r="L557" t="s">
        <v>76</v>
      </c>
      <c r="M557" t="s"/>
      <c r="N557" t="s">
        <v>859</v>
      </c>
      <c r="O557" t="s">
        <v>78</v>
      </c>
      <c r="P557" t="s">
        <v>851</v>
      </c>
      <c r="Q557" t="s"/>
      <c r="R557" t="s">
        <v>119</v>
      </c>
      <c r="S557" t="s">
        <v>175</v>
      </c>
      <c r="T557" t="s">
        <v>81</v>
      </c>
      <c r="U557" t="s">
        <v>82</v>
      </c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HYPERLINK("https://hotelmonitor-cachepage.eclerx.com/savepage/tk_15444267702989326_sr_2399.html","info")</f>
        <v/>
      </c>
      <c r="AA557" t="n">
        <v>228068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88</v>
      </c>
      <c r="AO557" t="s"/>
      <c r="AP557" t="n">
        <v>206</v>
      </c>
      <c r="AQ557" t="s">
        <v>89</v>
      </c>
      <c r="AR557" t="s"/>
      <c r="AS557" t="s"/>
      <c r="AT557" t="s">
        <v>90</v>
      </c>
      <c r="AU557" t="s"/>
      <c r="AV557" t="s"/>
      <c r="AW557" t="s"/>
      <c r="AX557" t="s"/>
      <c r="AY557" t="n">
        <v>2071691</v>
      </c>
      <c r="AZ557" t="s">
        <v>852</v>
      </c>
      <c r="BA557" t="s"/>
      <c r="BB557" t="n">
        <v>29974</v>
      </c>
      <c r="BC557" t="n">
        <v>13.347975</v>
      </c>
      <c r="BD557" t="n">
        <v>52.499228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849</v>
      </c>
      <c r="F558" t="n">
        <v>1716276</v>
      </c>
      <c r="G558" t="s">
        <v>74</v>
      </c>
      <c r="H558" t="s">
        <v>75</v>
      </c>
      <c r="I558" t="s"/>
      <c r="J558" t="s">
        <v>74</v>
      </c>
      <c r="K558" t="n">
        <v>98</v>
      </c>
      <c r="L558" t="s">
        <v>76</v>
      </c>
      <c r="M558" t="s"/>
      <c r="N558" t="s">
        <v>855</v>
      </c>
      <c r="O558" t="s">
        <v>78</v>
      </c>
      <c r="P558" t="s">
        <v>851</v>
      </c>
      <c r="Q558" t="s"/>
      <c r="R558" t="s">
        <v>119</v>
      </c>
      <c r="S558" t="s">
        <v>331</v>
      </c>
      <c r="T558" t="s">
        <v>81</v>
      </c>
      <c r="U558" t="s">
        <v>82</v>
      </c>
      <c r="V558" t="s">
        <v>83</v>
      </c>
      <c r="W558" t="s">
        <v>108</v>
      </c>
      <c r="X558" t="s"/>
      <c r="Y558" t="s">
        <v>85</v>
      </c>
      <c r="Z558">
        <f>HYPERLINK("https://hotelmonitor-cachepage.eclerx.com/savepage/tk_15444267702989326_sr_2399.html","info")</f>
        <v/>
      </c>
      <c r="AA558" t="n">
        <v>228068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88</v>
      </c>
      <c r="AO558" t="s"/>
      <c r="AP558" t="n">
        <v>206</v>
      </c>
      <c r="AQ558" t="s">
        <v>89</v>
      </c>
      <c r="AR558" t="s"/>
      <c r="AS558" t="s"/>
      <c r="AT558" t="s">
        <v>90</v>
      </c>
      <c r="AU558" t="s"/>
      <c r="AV558" t="s"/>
      <c r="AW558" t="s"/>
      <c r="AX558" t="s"/>
      <c r="AY558" t="n">
        <v>2071691</v>
      </c>
      <c r="AZ558" t="s">
        <v>852</v>
      </c>
      <c r="BA558" t="s"/>
      <c r="BB558" t="n">
        <v>29974</v>
      </c>
      <c r="BC558" t="n">
        <v>13.347975</v>
      </c>
      <c r="BD558" t="n">
        <v>52.499228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849</v>
      </c>
      <c r="F559" t="n">
        <v>1716276</v>
      </c>
      <c r="G559" t="s">
        <v>74</v>
      </c>
      <c r="H559" t="s">
        <v>75</v>
      </c>
      <c r="I559" t="s"/>
      <c r="J559" t="s">
        <v>74</v>
      </c>
      <c r="K559" t="n">
        <v>104</v>
      </c>
      <c r="L559" t="s">
        <v>76</v>
      </c>
      <c r="M559" t="s"/>
      <c r="N559" t="s">
        <v>853</v>
      </c>
      <c r="O559" t="s">
        <v>78</v>
      </c>
      <c r="P559" t="s">
        <v>851</v>
      </c>
      <c r="Q559" t="s"/>
      <c r="R559" t="s">
        <v>119</v>
      </c>
      <c r="S559" t="s">
        <v>860</v>
      </c>
      <c r="T559" t="s">
        <v>81</v>
      </c>
      <c r="U559" t="s">
        <v>82</v>
      </c>
      <c r="V559" t="s">
        <v>83</v>
      </c>
      <c r="W559" t="s">
        <v>108</v>
      </c>
      <c r="X559" t="s"/>
      <c r="Y559" t="s">
        <v>85</v>
      </c>
      <c r="Z559">
        <f>HYPERLINK("https://hotelmonitor-cachepage.eclerx.com/savepage/tk_15444267702989326_sr_2399.html","info")</f>
        <v/>
      </c>
      <c r="AA559" t="n">
        <v>228068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88</v>
      </c>
      <c r="AO559" t="s"/>
      <c r="AP559" t="n">
        <v>206</v>
      </c>
      <c r="AQ559" t="s">
        <v>89</v>
      </c>
      <c r="AR559" t="s"/>
      <c r="AS559" t="s"/>
      <c r="AT559" t="s">
        <v>90</v>
      </c>
      <c r="AU559" t="s"/>
      <c r="AV559" t="s"/>
      <c r="AW559" t="s"/>
      <c r="AX559" t="s"/>
      <c r="AY559" t="n">
        <v>2071691</v>
      </c>
      <c r="AZ559" t="s">
        <v>852</v>
      </c>
      <c r="BA559" t="s"/>
      <c r="BB559" t="n">
        <v>29974</v>
      </c>
      <c r="BC559" t="n">
        <v>13.347975</v>
      </c>
      <c r="BD559" t="n">
        <v>52.499228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849</v>
      </c>
      <c r="F560" t="n">
        <v>1716276</v>
      </c>
      <c r="G560" t="s">
        <v>74</v>
      </c>
      <c r="H560" t="s">
        <v>75</v>
      </c>
      <c r="I560" t="s"/>
      <c r="J560" t="s">
        <v>74</v>
      </c>
      <c r="K560" t="n">
        <v>109</v>
      </c>
      <c r="L560" t="s">
        <v>76</v>
      </c>
      <c r="M560" t="s"/>
      <c r="N560" t="s">
        <v>856</v>
      </c>
      <c r="O560" t="s">
        <v>78</v>
      </c>
      <c r="P560" t="s">
        <v>851</v>
      </c>
      <c r="Q560" t="s"/>
      <c r="R560" t="s">
        <v>119</v>
      </c>
      <c r="S560" t="s">
        <v>562</v>
      </c>
      <c r="T560" t="s">
        <v>81</v>
      </c>
      <c r="U560" t="s">
        <v>82</v>
      </c>
      <c r="V560" t="s">
        <v>83</v>
      </c>
      <c r="W560" t="s">
        <v>108</v>
      </c>
      <c r="X560" t="s"/>
      <c r="Y560" t="s">
        <v>85</v>
      </c>
      <c r="Z560">
        <f>HYPERLINK("https://hotelmonitor-cachepage.eclerx.com/savepage/tk_15444267702989326_sr_2399.html","info")</f>
        <v/>
      </c>
      <c r="AA560" t="n">
        <v>228068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88</v>
      </c>
      <c r="AO560" t="s"/>
      <c r="AP560" t="n">
        <v>206</v>
      </c>
      <c r="AQ560" t="s">
        <v>89</v>
      </c>
      <c r="AR560" t="s"/>
      <c r="AS560" t="s"/>
      <c r="AT560" t="s">
        <v>90</v>
      </c>
      <c r="AU560" t="s"/>
      <c r="AV560" t="s"/>
      <c r="AW560" t="s"/>
      <c r="AX560" t="s"/>
      <c r="AY560" t="n">
        <v>2071691</v>
      </c>
      <c r="AZ560" t="s">
        <v>852</v>
      </c>
      <c r="BA560" t="s"/>
      <c r="BB560" t="n">
        <v>29974</v>
      </c>
      <c r="BC560" t="n">
        <v>13.347975</v>
      </c>
      <c r="BD560" t="n">
        <v>52.499228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849</v>
      </c>
      <c r="F561" t="n">
        <v>1716276</v>
      </c>
      <c r="G561" t="s">
        <v>74</v>
      </c>
      <c r="H561" t="s">
        <v>75</v>
      </c>
      <c r="I561" t="s"/>
      <c r="J561" t="s">
        <v>74</v>
      </c>
      <c r="K561" t="n">
        <v>113</v>
      </c>
      <c r="L561" t="s">
        <v>76</v>
      </c>
      <c r="M561" t="s"/>
      <c r="N561" t="s">
        <v>856</v>
      </c>
      <c r="O561" t="s">
        <v>78</v>
      </c>
      <c r="P561" t="s">
        <v>851</v>
      </c>
      <c r="Q561" t="s"/>
      <c r="R561" t="s">
        <v>119</v>
      </c>
      <c r="S561" t="s">
        <v>861</v>
      </c>
      <c r="T561" t="s">
        <v>81</v>
      </c>
      <c r="U561" t="s">
        <v>82</v>
      </c>
      <c r="V561" t="s">
        <v>83</v>
      </c>
      <c r="W561" t="s">
        <v>108</v>
      </c>
      <c r="X561" t="s"/>
      <c r="Y561" t="s">
        <v>85</v>
      </c>
      <c r="Z561">
        <f>HYPERLINK("https://hotelmonitor-cachepage.eclerx.com/savepage/tk_15444267702989326_sr_2399.html","info")</f>
        <v/>
      </c>
      <c r="AA561" t="n">
        <v>228068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88</v>
      </c>
      <c r="AO561" t="s"/>
      <c r="AP561" t="n">
        <v>206</v>
      </c>
      <c r="AQ561" t="s">
        <v>89</v>
      </c>
      <c r="AR561" t="s"/>
      <c r="AS561" t="s"/>
      <c r="AT561" t="s">
        <v>90</v>
      </c>
      <c r="AU561" t="s"/>
      <c r="AV561" t="s"/>
      <c r="AW561" t="s"/>
      <c r="AX561" t="s"/>
      <c r="AY561" t="n">
        <v>2071691</v>
      </c>
      <c r="AZ561" t="s">
        <v>852</v>
      </c>
      <c r="BA561" t="s"/>
      <c r="BB561" t="n">
        <v>29974</v>
      </c>
      <c r="BC561" t="n">
        <v>13.347975</v>
      </c>
      <c r="BD561" t="n">
        <v>52.499228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849</v>
      </c>
      <c r="F562" t="n">
        <v>1716276</v>
      </c>
      <c r="G562" t="s">
        <v>74</v>
      </c>
      <c r="H562" t="s">
        <v>75</v>
      </c>
      <c r="I562" t="s"/>
      <c r="J562" t="s">
        <v>74</v>
      </c>
      <c r="K562" t="n">
        <v>114</v>
      </c>
      <c r="L562" t="s">
        <v>76</v>
      </c>
      <c r="M562" t="s"/>
      <c r="N562" t="s">
        <v>857</v>
      </c>
      <c r="O562" t="s">
        <v>78</v>
      </c>
      <c r="P562" t="s">
        <v>851</v>
      </c>
      <c r="Q562" t="s"/>
      <c r="R562" t="s">
        <v>119</v>
      </c>
      <c r="S562" t="s">
        <v>111</v>
      </c>
      <c r="T562" t="s">
        <v>81</v>
      </c>
      <c r="U562" t="s">
        <v>82</v>
      </c>
      <c r="V562" t="s">
        <v>83</v>
      </c>
      <c r="W562" t="s">
        <v>108</v>
      </c>
      <c r="X562" t="s"/>
      <c r="Y562" t="s">
        <v>85</v>
      </c>
      <c r="Z562">
        <f>HYPERLINK("https://hotelmonitor-cachepage.eclerx.com/savepage/tk_15444267702989326_sr_2399.html","info")</f>
        <v/>
      </c>
      <c r="AA562" t="n">
        <v>228068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88</v>
      </c>
      <c r="AO562" t="s"/>
      <c r="AP562" t="n">
        <v>206</v>
      </c>
      <c r="AQ562" t="s">
        <v>89</v>
      </c>
      <c r="AR562" t="s"/>
      <c r="AS562" t="s"/>
      <c r="AT562" t="s">
        <v>90</v>
      </c>
      <c r="AU562" t="s"/>
      <c r="AV562" t="s"/>
      <c r="AW562" t="s"/>
      <c r="AX562" t="s"/>
      <c r="AY562" t="n">
        <v>2071691</v>
      </c>
      <c r="AZ562" t="s">
        <v>852</v>
      </c>
      <c r="BA562" t="s"/>
      <c r="BB562" t="n">
        <v>29974</v>
      </c>
      <c r="BC562" t="n">
        <v>13.347975</v>
      </c>
      <c r="BD562" t="n">
        <v>52.499228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849</v>
      </c>
      <c r="F563" t="n">
        <v>1716276</v>
      </c>
      <c r="G563" t="s">
        <v>74</v>
      </c>
      <c r="H563" t="s">
        <v>75</v>
      </c>
      <c r="I563" t="s"/>
      <c r="J563" t="s">
        <v>74</v>
      </c>
      <c r="K563" t="n">
        <v>118</v>
      </c>
      <c r="L563" t="s">
        <v>76</v>
      </c>
      <c r="M563" t="s"/>
      <c r="N563" t="s">
        <v>857</v>
      </c>
      <c r="O563" t="s">
        <v>78</v>
      </c>
      <c r="P563" t="s">
        <v>851</v>
      </c>
      <c r="Q563" t="s"/>
      <c r="R563" t="s">
        <v>119</v>
      </c>
      <c r="S563" t="s">
        <v>332</v>
      </c>
      <c r="T563" t="s">
        <v>81</v>
      </c>
      <c r="U563" t="s">
        <v>82</v>
      </c>
      <c r="V563" t="s">
        <v>83</v>
      </c>
      <c r="W563" t="s">
        <v>108</v>
      </c>
      <c r="X563" t="s"/>
      <c r="Y563" t="s">
        <v>85</v>
      </c>
      <c r="Z563">
        <f>HYPERLINK("https://hotelmonitor-cachepage.eclerx.com/savepage/tk_15444267702989326_sr_2399.html","info")</f>
        <v/>
      </c>
      <c r="AA563" t="n">
        <v>228068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88</v>
      </c>
      <c r="AO563" t="s"/>
      <c r="AP563" t="n">
        <v>206</v>
      </c>
      <c r="AQ563" t="s">
        <v>89</v>
      </c>
      <c r="AR563" t="s"/>
      <c r="AS563" t="s"/>
      <c r="AT563" t="s">
        <v>90</v>
      </c>
      <c r="AU563" t="s"/>
      <c r="AV563" t="s"/>
      <c r="AW563" t="s"/>
      <c r="AX563" t="s"/>
      <c r="AY563" t="n">
        <v>2071691</v>
      </c>
      <c r="AZ563" t="s">
        <v>852</v>
      </c>
      <c r="BA563" t="s"/>
      <c r="BB563" t="n">
        <v>29974</v>
      </c>
      <c r="BC563" t="n">
        <v>13.347975</v>
      </c>
      <c r="BD563" t="n">
        <v>52.499228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849</v>
      </c>
      <c r="F564" t="n">
        <v>1716276</v>
      </c>
      <c r="G564" t="s">
        <v>74</v>
      </c>
      <c r="H564" t="s">
        <v>75</v>
      </c>
      <c r="I564" t="s"/>
      <c r="J564" t="s">
        <v>74</v>
      </c>
      <c r="K564" t="n">
        <v>119</v>
      </c>
      <c r="L564" t="s">
        <v>76</v>
      </c>
      <c r="M564" t="s"/>
      <c r="N564" t="s">
        <v>858</v>
      </c>
      <c r="O564" t="s">
        <v>78</v>
      </c>
      <c r="P564" t="s">
        <v>851</v>
      </c>
      <c r="Q564" t="s"/>
      <c r="R564" t="s">
        <v>119</v>
      </c>
      <c r="S564" t="s">
        <v>124</v>
      </c>
      <c r="T564" t="s">
        <v>81</v>
      </c>
      <c r="U564" t="s">
        <v>82</v>
      </c>
      <c r="V564" t="s">
        <v>83</v>
      </c>
      <c r="W564" t="s">
        <v>108</v>
      </c>
      <c r="X564" t="s"/>
      <c r="Y564" t="s">
        <v>85</v>
      </c>
      <c r="Z564">
        <f>HYPERLINK("https://hotelmonitor-cachepage.eclerx.com/savepage/tk_15444267702989326_sr_2399.html","info")</f>
        <v/>
      </c>
      <c r="AA564" t="n">
        <v>228068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88</v>
      </c>
      <c r="AO564" t="s"/>
      <c r="AP564" t="n">
        <v>206</v>
      </c>
      <c r="AQ564" t="s">
        <v>89</v>
      </c>
      <c r="AR564" t="s"/>
      <c r="AS564" t="s"/>
      <c r="AT564" t="s">
        <v>90</v>
      </c>
      <c r="AU564" t="s"/>
      <c r="AV564" t="s"/>
      <c r="AW564" t="s"/>
      <c r="AX564" t="s"/>
      <c r="AY564" t="n">
        <v>2071691</v>
      </c>
      <c r="AZ564" t="s">
        <v>852</v>
      </c>
      <c r="BA564" t="s"/>
      <c r="BB564" t="n">
        <v>29974</v>
      </c>
      <c r="BC564" t="n">
        <v>13.347975</v>
      </c>
      <c r="BD564" t="n">
        <v>52.499228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862</v>
      </c>
      <c r="F565" t="n">
        <v>5254647</v>
      </c>
      <c r="G565" t="s">
        <v>74</v>
      </c>
      <c r="H565" t="s">
        <v>75</v>
      </c>
      <c r="I565" t="s"/>
      <c r="J565" t="s">
        <v>74</v>
      </c>
      <c r="K565" t="n">
        <v>92.65000000000001</v>
      </c>
      <c r="L565" t="s">
        <v>76</v>
      </c>
      <c r="M565" t="s"/>
      <c r="N565" t="s">
        <v>863</v>
      </c>
      <c r="O565" t="s">
        <v>78</v>
      </c>
      <c r="P565" t="s">
        <v>864</v>
      </c>
      <c r="Q565" t="s"/>
      <c r="R565" t="s">
        <v>79</v>
      </c>
      <c r="S565" t="s">
        <v>865</v>
      </c>
      <c r="T565" t="s">
        <v>81</v>
      </c>
      <c r="U565" t="s">
        <v>82</v>
      </c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HYPERLINK("https://hotelmonitor-cachepage.eclerx.com/savepage/tk_15444277022593286_sr_2399.html","info")</f>
        <v/>
      </c>
      <c r="AA565" t="n">
        <v>211010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88</v>
      </c>
      <c r="AO565" t="s"/>
      <c r="AP565" t="n">
        <v>483</v>
      </c>
      <c r="AQ565" t="s">
        <v>89</v>
      </c>
      <c r="AR565" t="s"/>
      <c r="AS565" t="s"/>
      <c r="AT565" t="s">
        <v>90</v>
      </c>
      <c r="AU565" t="s"/>
      <c r="AV565" t="s"/>
      <c r="AW565" t="s"/>
      <c r="AX565" t="s"/>
      <c r="AY565" t="n">
        <v>937647</v>
      </c>
      <c r="AZ565" t="s">
        <v>866</v>
      </c>
      <c r="BA565" t="s"/>
      <c r="BB565" t="n">
        <v>399411</v>
      </c>
      <c r="BC565" t="n">
        <v>13.397496</v>
      </c>
      <c r="BD565" t="n">
        <v>52.509834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862</v>
      </c>
      <c r="F566" t="n">
        <v>5254647</v>
      </c>
      <c r="G566" t="s">
        <v>74</v>
      </c>
      <c r="H566" t="s">
        <v>75</v>
      </c>
      <c r="I566" t="s"/>
      <c r="J566" t="s">
        <v>74</v>
      </c>
      <c r="K566" t="n">
        <v>97.28</v>
      </c>
      <c r="L566" t="s">
        <v>76</v>
      </c>
      <c r="M566" t="s"/>
      <c r="N566" t="s">
        <v>158</v>
      </c>
      <c r="O566" t="s">
        <v>78</v>
      </c>
      <c r="P566" t="s">
        <v>864</v>
      </c>
      <c r="Q566" t="s"/>
      <c r="R566" t="s">
        <v>79</v>
      </c>
      <c r="S566" t="s">
        <v>867</v>
      </c>
      <c r="T566" t="s">
        <v>81</v>
      </c>
      <c r="U566" t="s">
        <v>82</v>
      </c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HYPERLINK("https://hotelmonitor-cachepage.eclerx.com/savepage/tk_15444277022593286_sr_2399.html","info")</f>
        <v/>
      </c>
      <c r="AA566" t="n">
        <v>211010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88</v>
      </c>
      <c r="AO566" t="s"/>
      <c r="AP566" t="n">
        <v>483</v>
      </c>
      <c r="AQ566" t="s">
        <v>89</v>
      </c>
      <c r="AR566" t="s"/>
      <c r="AS566" t="s"/>
      <c r="AT566" t="s">
        <v>90</v>
      </c>
      <c r="AU566" t="s"/>
      <c r="AV566" t="s"/>
      <c r="AW566" t="s"/>
      <c r="AX566" t="s"/>
      <c r="AY566" t="n">
        <v>937647</v>
      </c>
      <c r="AZ566" t="s">
        <v>866</v>
      </c>
      <c r="BA566" t="s"/>
      <c r="BB566" t="n">
        <v>399411</v>
      </c>
      <c r="BC566" t="n">
        <v>13.397496</v>
      </c>
      <c r="BD566" t="n">
        <v>52.509834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862</v>
      </c>
      <c r="F567" t="n">
        <v>5254647</v>
      </c>
      <c r="G567" t="s">
        <v>74</v>
      </c>
      <c r="H567" t="s">
        <v>75</v>
      </c>
      <c r="I567" t="s"/>
      <c r="J567" t="s">
        <v>74</v>
      </c>
      <c r="K567" t="n">
        <v>103.55</v>
      </c>
      <c r="L567" t="s">
        <v>76</v>
      </c>
      <c r="M567" t="s"/>
      <c r="N567" t="s">
        <v>868</v>
      </c>
      <c r="O567" t="s">
        <v>78</v>
      </c>
      <c r="P567" t="s">
        <v>864</v>
      </c>
      <c r="Q567" t="s"/>
      <c r="R567" t="s">
        <v>79</v>
      </c>
      <c r="S567" t="s">
        <v>869</v>
      </c>
      <c r="T567" t="s">
        <v>81</v>
      </c>
      <c r="U567" t="s">
        <v>82</v>
      </c>
      <c r="V567" t="s">
        <v>83</v>
      </c>
      <c r="W567" t="s">
        <v>84</v>
      </c>
      <c r="X567" t="s"/>
      <c r="Y567" t="s">
        <v>85</v>
      </c>
      <c r="Z567">
        <f>HYPERLINK("https://hotelmonitor-cachepage.eclerx.com/savepage/tk_15444277022593286_sr_2399.html","info")</f>
        <v/>
      </c>
      <c r="AA567" t="n">
        <v>211010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88</v>
      </c>
      <c r="AO567" t="s"/>
      <c r="AP567" t="n">
        <v>483</v>
      </c>
      <c r="AQ567" t="s">
        <v>89</v>
      </c>
      <c r="AR567" t="s"/>
      <c r="AS567" t="s"/>
      <c r="AT567" t="s">
        <v>90</v>
      </c>
      <c r="AU567" t="s"/>
      <c r="AV567" t="s"/>
      <c r="AW567" t="s"/>
      <c r="AX567" t="s"/>
      <c r="AY567" t="n">
        <v>937647</v>
      </c>
      <c r="AZ567" t="s">
        <v>866</v>
      </c>
      <c r="BA567" t="s"/>
      <c r="BB567" t="n">
        <v>399411</v>
      </c>
      <c r="BC567" t="n">
        <v>13.397496</v>
      </c>
      <c r="BD567" t="n">
        <v>52.509834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862</v>
      </c>
      <c r="F568" t="n">
        <v>5254647</v>
      </c>
      <c r="G568" t="s">
        <v>74</v>
      </c>
      <c r="H568" t="s">
        <v>75</v>
      </c>
      <c r="I568" t="s"/>
      <c r="J568" t="s">
        <v>74</v>
      </c>
      <c r="K568" t="n">
        <v>114.45</v>
      </c>
      <c r="L568" t="s">
        <v>76</v>
      </c>
      <c r="M568" t="s"/>
      <c r="N568" t="s">
        <v>113</v>
      </c>
      <c r="O568" t="s">
        <v>78</v>
      </c>
      <c r="P568" t="s">
        <v>864</v>
      </c>
      <c r="Q568" t="s"/>
      <c r="R568" t="s">
        <v>79</v>
      </c>
      <c r="S568" t="s">
        <v>206</v>
      </c>
      <c r="T568" t="s">
        <v>81</v>
      </c>
      <c r="U568" t="s">
        <v>82</v>
      </c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HYPERLINK("https://hotelmonitor-cachepage.eclerx.com/savepage/tk_15444277022593286_sr_2399.html","info")</f>
        <v/>
      </c>
      <c r="AA568" t="n">
        <v>211010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88</v>
      </c>
      <c r="AO568" t="s"/>
      <c r="AP568" t="n">
        <v>483</v>
      </c>
      <c r="AQ568" t="s">
        <v>89</v>
      </c>
      <c r="AR568" t="s"/>
      <c r="AS568" t="s"/>
      <c r="AT568" t="s">
        <v>90</v>
      </c>
      <c r="AU568" t="s"/>
      <c r="AV568" t="s"/>
      <c r="AW568" t="s"/>
      <c r="AX568" t="s"/>
      <c r="AY568" t="n">
        <v>937647</v>
      </c>
      <c r="AZ568" t="s">
        <v>866</v>
      </c>
      <c r="BA568" t="s"/>
      <c r="BB568" t="n">
        <v>399411</v>
      </c>
      <c r="BC568" t="n">
        <v>13.397496</v>
      </c>
      <c r="BD568" t="n">
        <v>52.509834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862</v>
      </c>
      <c r="F569" t="n">
        <v>5254647</v>
      </c>
      <c r="G569" t="s">
        <v>74</v>
      </c>
      <c r="H569" t="s">
        <v>75</v>
      </c>
      <c r="I569" t="s"/>
      <c r="J569" t="s">
        <v>74</v>
      </c>
      <c r="K569" t="n">
        <v>118.15</v>
      </c>
      <c r="L569" t="s">
        <v>76</v>
      </c>
      <c r="M569" t="s"/>
      <c r="N569" t="s">
        <v>870</v>
      </c>
      <c r="O569" t="s">
        <v>78</v>
      </c>
      <c r="P569" t="s">
        <v>864</v>
      </c>
      <c r="Q569" t="s"/>
      <c r="R569" t="s">
        <v>79</v>
      </c>
      <c r="S569" t="s">
        <v>871</v>
      </c>
      <c r="T569" t="s">
        <v>81</v>
      </c>
      <c r="U569" t="s">
        <v>82</v>
      </c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HYPERLINK("https://hotelmonitor-cachepage.eclerx.com/savepage/tk_15444277022593286_sr_2399.html","info")</f>
        <v/>
      </c>
      <c r="AA569" t="n">
        <v>211010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88</v>
      </c>
      <c r="AO569" t="s"/>
      <c r="AP569" t="n">
        <v>483</v>
      </c>
      <c r="AQ569" t="s">
        <v>89</v>
      </c>
      <c r="AR569" t="s"/>
      <c r="AS569" t="s"/>
      <c r="AT569" t="s">
        <v>90</v>
      </c>
      <c r="AU569" t="s"/>
      <c r="AV569" t="s"/>
      <c r="AW569" t="s"/>
      <c r="AX569" t="s"/>
      <c r="AY569" t="n">
        <v>937647</v>
      </c>
      <c r="AZ569" t="s">
        <v>866</v>
      </c>
      <c r="BA569" t="s"/>
      <c r="BB569" t="n">
        <v>399411</v>
      </c>
      <c r="BC569" t="n">
        <v>13.397496</v>
      </c>
      <c r="BD569" t="n">
        <v>52.509834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862</v>
      </c>
      <c r="F570" t="n">
        <v>5254647</v>
      </c>
      <c r="G570" t="s">
        <v>74</v>
      </c>
      <c r="H570" t="s">
        <v>75</v>
      </c>
      <c r="I570" t="s"/>
      <c r="J570" t="s">
        <v>74</v>
      </c>
      <c r="K570" t="n">
        <v>132.05</v>
      </c>
      <c r="L570" t="s">
        <v>76</v>
      </c>
      <c r="M570" t="s"/>
      <c r="N570" t="s">
        <v>870</v>
      </c>
      <c r="O570" t="s">
        <v>78</v>
      </c>
      <c r="P570" t="s">
        <v>864</v>
      </c>
      <c r="Q570" t="s"/>
      <c r="R570" t="s">
        <v>79</v>
      </c>
      <c r="S570" t="s">
        <v>872</v>
      </c>
      <c r="T570" t="s">
        <v>81</v>
      </c>
      <c r="U570" t="s">
        <v>82</v>
      </c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HYPERLINK("https://hotelmonitor-cachepage.eclerx.com/savepage/tk_15444277022593286_sr_2399.html","info")</f>
        <v/>
      </c>
      <c r="AA570" t="n">
        <v>211010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88</v>
      </c>
      <c r="AO570" t="s"/>
      <c r="AP570" t="n">
        <v>483</v>
      </c>
      <c r="AQ570" t="s">
        <v>89</v>
      </c>
      <c r="AR570" t="s"/>
      <c r="AS570" t="s"/>
      <c r="AT570" t="s">
        <v>90</v>
      </c>
      <c r="AU570" t="s"/>
      <c r="AV570" t="s"/>
      <c r="AW570" t="s"/>
      <c r="AX570" t="s"/>
      <c r="AY570" t="n">
        <v>937647</v>
      </c>
      <c r="AZ570" t="s">
        <v>866</v>
      </c>
      <c r="BA570" t="s"/>
      <c r="BB570" t="n">
        <v>399411</v>
      </c>
      <c r="BC570" t="n">
        <v>13.397496</v>
      </c>
      <c r="BD570" t="n">
        <v>52.509834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862</v>
      </c>
      <c r="F571" t="n">
        <v>5254647</v>
      </c>
      <c r="G571" t="s">
        <v>74</v>
      </c>
      <c r="H571" t="s">
        <v>75</v>
      </c>
      <c r="I571" t="s"/>
      <c r="J571" t="s">
        <v>74</v>
      </c>
      <c r="K571" t="n">
        <v>133</v>
      </c>
      <c r="L571" t="s">
        <v>76</v>
      </c>
      <c r="M571" t="s"/>
      <c r="N571" t="s">
        <v>868</v>
      </c>
      <c r="O571" t="s">
        <v>78</v>
      </c>
      <c r="P571" t="s">
        <v>864</v>
      </c>
      <c r="Q571" t="s"/>
      <c r="R571" t="s">
        <v>79</v>
      </c>
      <c r="S571" t="s">
        <v>873</v>
      </c>
      <c r="T571" t="s">
        <v>81</v>
      </c>
      <c r="U571" t="s">
        <v>82</v>
      </c>
      <c r="V571" t="s">
        <v>83</v>
      </c>
      <c r="W571" t="s">
        <v>108</v>
      </c>
      <c r="X571" t="s"/>
      <c r="Y571" t="s">
        <v>85</v>
      </c>
      <c r="Z571">
        <f>HYPERLINK("https://hotelmonitor-cachepage.eclerx.com/savepage/tk_15444277022593286_sr_2399.html","info")</f>
        <v/>
      </c>
      <c r="AA571" t="n">
        <v>211010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88</v>
      </c>
      <c r="AO571" t="s"/>
      <c r="AP571" t="n">
        <v>483</v>
      </c>
      <c r="AQ571" t="s">
        <v>89</v>
      </c>
      <c r="AR571" t="s"/>
      <c r="AS571" t="s"/>
      <c r="AT571" t="s">
        <v>90</v>
      </c>
      <c r="AU571" t="s"/>
      <c r="AV571" t="s"/>
      <c r="AW571" t="s"/>
      <c r="AX571" t="s"/>
      <c r="AY571" t="n">
        <v>937647</v>
      </c>
      <c r="AZ571" t="s">
        <v>866</v>
      </c>
      <c r="BA571" t="s"/>
      <c r="BB571" t="n">
        <v>399411</v>
      </c>
      <c r="BC571" t="n">
        <v>13.397496</v>
      </c>
      <c r="BD571" t="n">
        <v>52.509834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862</v>
      </c>
      <c r="F572" t="n">
        <v>5254647</v>
      </c>
      <c r="G572" t="s">
        <v>74</v>
      </c>
      <c r="H572" t="s">
        <v>75</v>
      </c>
      <c r="I572" t="s"/>
      <c r="J572" t="s">
        <v>74</v>
      </c>
      <c r="K572" t="n">
        <v>135.15</v>
      </c>
      <c r="L572" t="s">
        <v>76</v>
      </c>
      <c r="M572" t="s"/>
      <c r="N572" t="s">
        <v>874</v>
      </c>
      <c r="O572" t="s">
        <v>78</v>
      </c>
      <c r="P572" t="s">
        <v>864</v>
      </c>
      <c r="Q572" t="s"/>
      <c r="R572" t="s">
        <v>79</v>
      </c>
      <c r="S572" t="s">
        <v>875</v>
      </c>
      <c r="T572" t="s">
        <v>81</v>
      </c>
      <c r="U572" t="s">
        <v>82</v>
      </c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HYPERLINK("https://hotelmonitor-cachepage.eclerx.com/savepage/tk_15444277022593286_sr_2399.html","info")</f>
        <v/>
      </c>
      <c r="AA572" t="n">
        <v>211010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88</v>
      </c>
      <c r="AO572" t="s"/>
      <c r="AP572" t="n">
        <v>483</v>
      </c>
      <c r="AQ572" t="s">
        <v>89</v>
      </c>
      <c r="AR572" t="s"/>
      <c r="AS572" t="s"/>
      <c r="AT572" t="s">
        <v>90</v>
      </c>
      <c r="AU572" t="s"/>
      <c r="AV572" t="s"/>
      <c r="AW572" t="s"/>
      <c r="AX572" t="s"/>
      <c r="AY572" t="n">
        <v>937647</v>
      </c>
      <c r="AZ572" t="s">
        <v>866</v>
      </c>
      <c r="BA572" t="s"/>
      <c r="BB572" t="n">
        <v>399411</v>
      </c>
      <c r="BC572" t="n">
        <v>13.397496</v>
      </c>
      <c r="BD572" t="n">
        <v>52.509834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862</v>
      </c>
      <c r="F573" t="n">
        <v>5254647</v>
      </c>
      <c r="G573" t="s">
        <v>74</v>
      </c>
      <c r="H573" t="s">
        <v>75</v>
      </c>
      <c r="I573" t="s"/>
      <c r="J573" t="s">
        <v>74</v>
      </c>
      <c r="K573" t="n">
        <v>144.45</v>
      </c>
      <c r="L573" t="s">
        <v>76</v>
      </c>
      <c r="M573" t="s"/>
      <c r="N573" t="s">
        <v>129</v>
      </c>
      <c r="O573" t="s">
        <v>78</v>
      </c>
      <c r="P573" t="s">
        <v>864</v>
      </c>
      <c r="Q573" t="s"/>
      <c r="R573" t="s">
        <v>79</v>
      </c>
      <c r="S573" t="s">
        <v>876</v>
      </c>
      <c r="T573" t="s">
        <v>81</v>
      </c>
      <c r="U573" t="s">
        <v>82</v>
      </c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HYPERLINK("https://hotelmonitor-cachepage.eclerx.com/savepage/tk_15444277022593286_sr_2399.html","info")</f>
        <v/>
      </c>
      <c r="AA573" t="n">
        <v>211010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88</v>
      </c>
      <c r="AO573" t="s"/>
      <c r="AP573" t="n">
        <v>483</v>
      </c>
      <c r="AQ573" t="s">
        <v>89</v>
      </c>
      <c r="AR573" t="s"/>
      <c r="AS573" t="s"/>
      <c r="AT573" t="s">
        <v>90</v>
      </c>
      <c r="AU573" t="s"/>
      <c r="AV573" t="s"/>
      <c r="AW573" t="s"/>
      <c r="AX573" t="s"/>
      <c r="AY573" t="n">
        <v>937647</v>
      </c>
      <c r="AZ573" t="s">
        <v>866</v>
      </c>
      <c r="BA573" t="s"/>
      <c r="BB573" t="n">
        <v>399411</v>
      </c>
      <c r="BC573" t="n">
        <v>13.397496</v>
      </c>
      <c r="BD573" t="n">
        <v>52.509834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862</v>
      </c>
      <c r="F574" t="n">
        <v>5254647</v>
      </c>
      <c r="G574" t="s">
        <v>74</v>
      </c>
      <c r="H574" t="s">
        <v>75</v>
      </c>
      <c r="I574" t="s"/>
      <c r="J574" t="s">
        <v>74</v>
      </c>
      <c r="K574" t="n">
        <v>163</v>
      </c>
      <c r="L574" t="s">
        <v>76</v>
      </c>
      <c r="M574" t="s"/>
      <c r="N574" t="s">
        <v>870</v>
      </c>
      <c r="O574" t="s">
        <v>78</v>
      </c>
      <c r="P574" t="s">
        <v>864</v>
      </c>
      <c r="Q574" t="s"/>
      <c r="R574" t="s">
        <v>79</v>
      </c>
      <c r="S574" t="s">
        <v>355</v>
      </c>
      <c r="T574" t="s">
        <v>81</v>
      </c>
      <c r="U574" t="s">
        <v>82</v>
      </c>
      <c r="V574" t="s">
        <v>83</v>
      </c>
      <c r="W574" t="s">
        <v>108</v>
      </c>
      <c r="X574" t="s"/>
      <c r="Y574" t="s">
        <v>85</v>
      </c>
      <c r="Z574">
        <f>HYPERLINK("https://hotelmonitor-cachepage.eclerx.com/savepage/tk_15444277022593286_sr_2399.html","info")</f>
        <v/>
      </c>
      <c r="AA574" t="n">
        <v>211010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88</v>
      </c>
      <c r="AO574" t="s"/>
      <c r="AP574" t="n">
        <v>483</v>
      </c>
      <c r="AQ574" t="s">
        <v>89</v>
      </c>
      <c r="AR574" t="s"/>
      <c r="AS574" t="s"/>
      <c r="AT574" t="s">
        <v>90</v>
      </c>
      <c r="AU574" t="s"/>
      <c r="AV574" t="s"/>
      <c r="AW574" t="s"/>
      <c r="AX574" t="s"/>
      <c r="AY574" t="n">
        <v>937647</v>
      </c>
      <c r="AZ574" t="s">
        <v>866</v>
      </c>
      <c r="BA574" t="s"/>
      <c r="BB574" t="n">
        <v>399411</v>
      </c>
      <c r="BC574" t="n">
        <v>13.397496</v>
      </c>
      <c r="BD574" t="n">
        <v>52.509834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862</v>
      </c>
      <c r="F575" t="n">
        <v>5254647</v>
      </c>
      <c r="G575" t="s">
        <v>74</v>
      </c>
      <c r="H575" t="s">
        <v>75</v>
      </c>
      <c r="I575" t="s"/>
      <c r="J575" t="s">
        <v>74</v>
      </c>
      <c r="K575" t="n">
        <v>183</v>
      </c>
      <c r="L575" t="s">
        <v>76</v>
      </c>
      <c r="M575" t="s"/>
      <c r="N575" t="s">
        <v>874</v>
      </c>
      <c r="O575" t="s">
        <v>78</v>
      </c>
      <c r="P575" t="s">
        <v>864</v>
      </c>
      <c r="Q575" t="s"/>
      <c r="R575" t="s">
        <v>79</v>
      </c>
      <c r="S575" t="s">
        <v>877</v>
      </c>
      <c r="T575" t="s">
        <v>81</v>
      </c>
      <c r="U575" t="s">
        <v>82</v>
      </c>
      <c r="V575" t="s">
        <v>83</v>
      </c>
      <c r="W575" t="s">
        <v>108</v>
      </c>
      <c r="X575" t="s"/>
      <c r="Y575" t="s">
        <v>85</v>
      </c>
      <c r="Z575">
        <f>HYPERLINK("https://hotelmonitor-cachepage.eclerx.com/savepage/tk_15444277022593286_sr_2399.html","info")</f>
        <v/>
      </c>
      <c r="AA575" t="n">
        <v>211010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88</v>
      </c>
      <c r="AO575" t="s"/>
      <c r="AP575" t="n">
        <v>483</v>
      </c>
      <c r="AQ575" t="s">
        <v>89</v>
      </c>
      <c r="AR575" t="s"/>
      <c r="AS575" t="s"/>
      <c r="AT575" t="s">
        <v>90</v>
      </c>
      <c r="AU575" t="s"/>
      <c r="AV575" t="s"/>
      <c r="AW575" t="s"/>
      <c r="AX575" t="s"/>
      <c r="AY575" t="n">
        <v>937647</v>
      </c>
      <c r="AZ575" t="s">
        <v>866</v>
      </c>
      <c r="BA575" t="s"/>
      <c r="BB575" t="n">
        <v>399411</v>
      </c>
      <c r="BC575" t="n">
        <v>13.397496</v>
      </c>
      <c r="BD575" t="n">
        <v>52.509834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878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54</v>
      </c>
      <c r="L576" t="s">
        <v>76</v>
      </c>
      <c r="M576" t="s"/>
      <c r="N576" t="s">
        <v>158</v>
      </c>
      <c r="O576" t="s">
        <v>78</v>
      </c>
      <c r="P576" t="s">
        <v>878</v>
      </c>
      <c r="Q576" t="s"/>
      <c r="R576" t="s">
        <v>119</v>
      </c>
      <c r="S576" t="s">
        <v>170</v>
      </c>
      <c r="T576" t="s">
        <v>81</v>
      </c>
      <c r="U576" t="s">
        <v>82</v>
      </c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HYPERLINK("https://hotelmonitor-cachepage.eclerx.com/savepage/tk_15444270985249355_sr_2399.html","info")</f>
        <v/>
      </c>
      <c r="AA576" t="n">
        <v>-6500515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88</v>
      </c>
      <c r="AO576" t="s"/>
      <c r="AP576" t="n">
        <v>304</v>
      </c>
      <c r="AQ576" t="s">
        <v>89</v>
      </c>
      <c r="AR576" t="s"/>
      <c r="AS576" t="s"/>
      <c r="AT576" t="s">
        <v>90</v>
      </c>
      <c r="AU576" t="s"/>
      <c r="AV576" t="s"/>
      <c r="AW576" t="s"/>
      <c r="AX576" t="s"/>
      <c r="AY576" t="n">
        <v>6500515</v>
      </c>
      <c r="AZ576" t="s">
        <v>879</v>
      </c>
      <c r="BA576" t="s"/>
      <c r="BB576" t="n">
        <v>958434</v>
      </c>
      <c r="BC576" t="n">
        <v>13.344846</v>
      </c>
      <c r="BD576" t="n">
        <v>52.52641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878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60</v>
      </c>
      <c r="L577" t="s">
        <v>76</v>
      </c>
      <c r="M577" t="s"/>
      <c r="N577" t="s">
        <v>121</v>
      </c>
      <c r="O577" t="s">
        <v>78</v>
      </c>
      <c r="P577" t="s">
        <v>878</v>
      </c>
      <c r="Q577" t="s"/>
      <c r="R577" t="s">
        <v>119</v>
      </c>
      <c r="S577" t="s">
        <v>656</v>
      </c>
      <c r="T577" t="s">
        <v>81</v>
      </c>
      <c r="U577" t="s">
        <v>82</v>
      </c>
      <c r="V577" t="s">
        <v>83</v>
      </c>
      <c r="W577" t="s">
        <v>84</v>
      </c>
      <c r="X577" t="s"/>
      <c r="Y577" t="s">
        <v>85</v>
      </c>
      <c r="Z577">
        <f>HYPERLINK("https://hotelmonitor-cachepage.eclerx.com/savepage/tk_15444270985249355_sr_2399.html","info")</f>
        <v/>
      </c>
      <c r="AA577" t="n">
        <v>-6500515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88</v>
      </c>
      <c r="AO577" t="s"/>
      <c r="AP577" t="n">
        <v>304</v>
      </c>
      <c r="AQ577" t="s">
        <v>89</v>
      </c>
      <c r="AR577" t="s"/>
      <c r="AS577" t="s"/>
      <c r="AT577" t="s">
        <v>90</v>
      </c>
      <c r="AU577" t="s"/>
      <c r="AV577" t="s"/>
      <c r="AW577" t="s"/>
      <c r="AX577" t="s"/>
      <c r="AY577" t="n">
        <v>6500515</v>
      </c>
      <c r="AZ577" t="s">
        <v>879</v>
      </c>
      <c r="BA577" t="s"/>
      <c r="BB577" t="n">
        <v>958434</v>
      </c>
      <c r="BC577" t="n">
        <v>13.344846</v>
      </c>
      <c r="BD577" t="n">
        <v>52.52641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880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77.34999999999999</v>
      </c>
      <c r="L578" t="s">
        <v>76</v>
      </c>
      <c r="M578" t="s"/>
      <c r="N578" t="s">
        <v>158</v>
      </c>
      <c r="O578" t="s">
        <v>78</v>
      </c>
      <c r="P578" t="s">
        <v>880</v>
      </c>
      <c r="Q578" t="s"/>
      <c r="R578" t="s">
        <v>119</v>
      </c>
      <c r="S578" t="s">
        <v>881</v>
      </c>
      <c r="T578" t="s">
        <v>81</v>
      </c>
      <c r="U578" t="s">
        <v>82</v>
      </c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HYPERLINK("https://hotelmonitor-cachepage.eclerx.com/savepage/tk_15444267775225282_sr_2399.html","info")</f>
        <v/>
      </c>
      <c r="AA578" t="n">
        <v>-5877005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88</v>
      </c>
      <c r="AO578" t="s"/>
      <c r="AP578" t="n">
        <v>208</v>
      </c>
      <c r="AQ578" t="s">
        <v>89</v>
      </c>
      <c r="AR578" t="s"/>
      <c r="AS578" t="s"/>
      <c r="AT578" t="s">
        <v>90</v>
      </c>
      <c r="AU578" t="s"/>
      <c r="AV578" t="s"/>
      <c r="AW578" t="s"/>
      <c r="AX578" t="s"/>
      <c r="AY578" t="n">
        <v>5877005</v>
      </c>
      <c r="AZ578" t="s">
        <v>882</v>
      </c>
      <c r="BA578" t="s"/>
      <c r="BB578" t="n">
        <v>85132</v>
      </c>
      <c r="BC578" t="n">
        <v>13.534734</v>
      </c>
      <c r="BD578" t="n">
        <v>52.431669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880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85.84999999999999</v>
      </c>
      <c r="L579" t="s">
        <v>76</v>
      </c>
      <c r="M579" t="s"/>
      <c r="N579" t="s">
        <v>883</v>
      </c>
      <c r="O579" t="s">
        <v>78</v>
      </c>
      <c r="P579" t="s">
        <v>880</v>
      </c>
      <c r="Q579" t="s"/>
      <c r="R579" t="s">
        <v>119</v>
      </c>
      <c r="S579" t="s">
        <v>884</v>
      </c>
      <c r="T579" t="s">
        <v>81</v>
      </c>
      <c r="U579" t="s">
        <v>82</v>
      </c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HYPERLINK("https://hotelmonitor-cachepage.eclerx.com/savepage/tk_15444267775225282_sr_2399.html","info")</f>
        <v/>
      </c>
      <c r="AA579" t="n">
        <v>-5877005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88</v>
      </c>
      <c r="AO579" t="s"/>
      <c r="AP579" t="n">
        <v>208</v>
      </c>
      <c r="AQ579" t="s">
        <v>89</v>
      </c>
      <c r="AR579" t="s"/>
      <c r="AS579" t="s"/>
      <c r="AT579" t="s">
        <v>90</v>
      </c>
      <c r="AU579" t="s"/>
      <c r="AV579" t="s"/>
      <c r="AW579" t="s"/>
      <c r="AX579" t="s"/>
      <c r="AY579" t="n">
        <v>5877005</v>
      </c>
      <c r="AZ579" t="s">
        <v>882</v>
      </c>
      <c r="BA579" t="s"/>
      <c r="BB579" t="n">
        <v>85132</v>
      </c>
      <c r="BC579" t="n">
        <v>13.534734</v>
      </c>
      <c r="BD579" t="n">
        <v>52.431669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880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101</v>
      </c>
      <c r="L580" t="s">
        <v>76</v>
      </c>
      <c r="M580" t="s"/>
      <c r="N580" t="s">
        <v>129</v>
      </c>
      <c r="O580" t="s">
        <v>78</v>
      </c>
      <c r="P580" t="s">
        <v>880</v>
      </c>
      <c r="Q580" t="s"/>
      <c r="R580" t="s">
        <v>119</v>
      </c>
      <c r="S580" t="s">
        <v>885</v>
      </c>
      <c r="T580" t="s">
        <v>81</v>
      </c>
      <c r="U580" t="s">
        <v>82</v>
      </c>
      <c r="V580" t="s">
        <v>83</v>
      </c>
      <c r="W580" t="s">
        <v>84</v>
      </c>
      <c r="X580" t="s"/>
      <c r="Y580" t="s">
        <v>85</v>
      </c>
      <c r="Z580">
        <f>HYPERLINK("https://hotelmonitor-cachepage.eclerx.com/savepage/tk_15444267775225282_sr_2399.html","info")</f>
        <v/>
      </c>
      <c r="AA580" t="n">
        <v>-5877005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88</v>
      </c>
      <c r="AO580" t="s"/>
      <c r="AP580" t="n">
        <v>208</v>
      </c>
      <c r="AQ580" t="s">
        <v>89</v>
      </c>
      <c r="AR580" t="s"/>
      <c r="AS580" t="s"/>
      <c r="AT580" t="s">
        <v>90</v>
      </c>
      <c r="AU580" t="s"/>
      <c r="AV580" t="s"/>
      <c r="AW580" t="s"/>
      <c r="AX580" t="s"/>
      <c r="AY580" t="n">
        <v>5877005</v>
      </c>
      <c r="AZ580" t="s">
        <v>882</v>
      </c>
      <c r="BA580" t="s"/>
      <c r="BB580" t="n">
        <v>85132</v>
      </c>
      <c r="BC580" t="n">
        <v>13.534734</v>
      </c>
      <c r="BD580" t="n">
        <v>52.431669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880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109</v>
      </c>
      <c r="L581" t="s">
        <v>76</v>
      </c>
      <c r="M581" t="s"/>
      <c r="N581" t="s">
        <v>886</v>
      </c>
      <c r="O581" t="s">
        <v>78</v>
      </c>
      <c r="P581" t="s">
        <v>880</v>
      </c>
      <c r="Q581" t="s"/>
      <c r="R581" t="s">
        <v>119</v>
      </c>
      <c r="S581" t="s">
        <v>562</v>
      </c>
      <c r="T581" t="s">
        <v>81</v>
      </c>
      <c r="U581" t="s">
        <v>82</v>
      </c>
      <c r="V581" t="s">
        <v>83</v>
      </c>
      <c r="W581" t="s">
        <v>108</v>
      </c>
      <c r="X581" t="s"/>
      <c r="Y581" t="s">
        <v>85</v>
      </c>
      <c r="Z581">
        <f>HYPERLINK("https://hotelmonitor-cachepage.eclerx.com/savepage/tk_15444267775225282_sr_2399.html","info")</f>
        <v/>
      </c>
      <c r="AA581" t="n">
        <v>-5877005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88</v>
      </c>
      <c r="AO581" t="s"/>
      <c r="AP581" t="n">
        <v>208</v>
      </c>
      <c r="AQ581" t="s">
        <v>89</v>
      </c>
      <c r="AR581" t="s"/>
      <c r="AS581" t="s"/>
      <c r="AT581" t="s">
        <v>90</v>
      </c>
      <c r="AU581" t="s"/>
      <c r="AV581" t="s"/>
      <c r="AW581" t="s"/>
      <c r="AX581" t="s"/>
      <c r="AY581" t="n">
        <v>5877005</v>
      </c>
      <c r="AZ581" t="s">
        <v>882</v>
      </c>
      <c r="BA581" t="s"/>
      <c r="BB581" t="n">
        <v>85132</v>
      </c>
      <c r="BC581" t="n">
        <v>13.534734</v>
      </c>
      <c r="BD581" t="n">
        <v>52.431669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887</v>
      </c>
      <c r="F582" t="n">
        <v>1603081</v>
      </c>
      <c r="G582" t="s">
        <v>74</v>
      </c>
      <c r="H582" t="s">
        <v>75</v>
      </c>
      <c r="I582" t="s"/>
      <c r="J582" t="s">
        <v>74</v>
      </c>
      <c r="K582" t="n">
        <v>64.5</v>
      </c>
      <c r="L582" t="s">
        <v>76</v>
      </c>
      <c r="M582" t="s"/>
      <c r="N582" t="s">
        <v>327</v>
      </c>
      <c r="O582" t="s">
        <v>78</v>
      </c>
      <c r="P582" t="s">
        <v>888</v>
      </c>
      <c r="Q582" t="s"/>
      <c r="R582" t="s">
        <v>119</v>
      </c>
      <c r="S582" t="s">
        <v>889</v>
      </c>
      <c r="T582" t="s">
        <v>81</v>
      </c>
      <c r="U582" t="s">
        <v>82</v>
      </c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HYPERLINK("https://hotelmonitor-cachepage.eclerx.com/savepage/tk_15444270790528836_sr_2399.html","info")</f>
        <v/>
      </c>
      <c r="AA582" t="n">
        <v>255629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88</v>
      </c>
      <c r="AO582" t="s"/>
      <c r="AP582" t="n">
        <v>298</v>
      </c>
      <c r="AQ582" t="s">
        <v>89</v>
      </c>
      <c r="AR582" t="s"/>
      <c r="AS582" t="s"/>
      <c r="AT582" t="s">
        <v>90</v>
      </c>
      <c r="AU582" t="s"/>
      <c r="AV582" t="s"/>
      <c r="AW582" t="s"/>
      <c r="AX582" t="s"/>
      <c r="AY582" t="n">
        <v>937982</v>
      </c>
      <c r="AZ582" t="s">
        <v>890</v>
      </c>
      <c r="BA582" t="s"/>
      <c r="BB582" t="n">
        <v>545770</v>
      </c>
      <c r="BC582" t="n">
        <v>13.420961</v>
      </c>
      <c r="BD582" t="n">
        <v>52.495216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887</v>
      </c>
      <c r="F583" t="n">
        <v>1603081</v>
      </c>
      <c r="G583" t="s">
        <v>74</v>
      </c>
      <c r="H583" t="s">
        <v>75</v>
      </c>
      <c r="I583" t="s"/>
      <c r="J583" t="s">
        <v>74</v>
      </c>
      <c r="K583" t="n">
        <v>65.25</v>
      </c>
      <c r="L583" t="s">
        <v>76</v>
      </c>
      <c r="M583" t="s"/>
      <c r="N583" t="s">
        <v>129</v>
      </c>
      <c r="O583" t="s">
        <v>78</v>
      </c>
      <c r="P583" t="s">
        <v>888</v>
      </c>
      <c r="Q583" t="s"/>
      <c r="R583" t="s">
        <v>119</v>
      </c>
      <c r="S583" t="s">
        <v>891</v>
      </c>
      <c r="T583" t="s">
        <v>81</v>
      </c>
      <c r="U583" t="s">
        <v>82</v>
      </c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HYPERLINK("https://hotelmonitor-cachepage.eclerx.com/savepage/tk_15444270790528836_sr_2399.html","info")</f>
        <v/>
      </c>
      <c r="AA583" t="n">
        <v>255629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88</v>
      </c>
      <c r="AO583" t="s"/>
      <c r="AP583" t="n">
        <v>298</v>
      </c>
      <c r="AQ583" t="s">
        <v>89</v>
      </c>
      <c r="AR583" t="s"/>
      <c r="AS583" t="s"/>
      <c r="AT583" t="s">
        <v>90</v>
      </c>
      <c r="AU583" t="s"/>
      <c r="AV583" t="s"/>
      <c r="AW583" t="s"/>
      <c r="AX583" t="s"/>
      <c r="AY583" t="n">
        <v>937982</v>
      </c>
      <c r="AZ583" t="s">
        <v>890</v>
      </c>
      <c r="BA583" t="s"/>
      <c r="BB583" t="n">
        <v>545770</v>
      </c>
      <c r="BC583" t="n">
        <v>13.420961</v>
      </c>
      <c r="BD583" t="n">
        <v>52.495216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887</v>
      </c>
      <c r="F584" t="n">
        <v>1603081</v>
      </c>
      <c r="G584" t="s">
        <v>74</v>
      </c>
      <c r="H584" t="s">
        <v>75</v>
      </c>
      <c r="I584" t="s"/>
      <c r="J584" t="s">
        <v>74</v>
      </c>
      <c r="K584" t="n">
        <v>84</v>
      </c>
      <c r="L584" t="s">
        <v>76</v>
      </c>
      <c r="M584" t="s"/>
      <c r="N584" t="s">
        <v>224</v>
      </c>
      <c r="O584" t="s">
        <v>78</v>
      </c>
      <c r="P584" t="s">
        <v>888</v>
      </c>
      <c r="Q584" t="s"/>
      <c r="R584" t="s">
        <v>119</v>
      </c>
      <c r="S584" t="s">
        <v>777</v>
      </c>
      <c r="T584" t="s">
        <v>81</v>
      </c>
      <c r="U584" t="s">
        <v>82</v>
      </c>
      <c r="V584" t="s">
        <v>83</v>
      </c>
      <c r="W584" t="s">
        <v>108</v>
      </c>
      <c r="X584" t="s"/>
      <c r="Y584" t="s">
        <v>85</v>
      </c>
      <c r="Z584">
        <f>HYPERLINK("https://hotelmonitor-cachepage.eclerx.com/savepage/tk_15444270790528836_sr_2399.html","info")</f>
        <v/>
      </c>
      <c r="AA584" t="n">
        <v>255629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88</v>
      </c>
      <c r="AO584" t="s"/>
      <c r="AP584" t="n">
        <v>298</v>
      </c>
      <c r="AQ584" t="s">
        <v>89</v>
      </c>
      <c r="AR584" t="s"/>
      <c r="AS584" t="s"/>
      <c r="AT584" t="s">
        <v>90</v>
      </c>
      <c r="AU584" t="s"/>
      <c r="AV584" t="s"/>
      <c r="AW584" t="s"/>
      <c r="AX584" t="s"/>
      <c r="AY584" t="n">
        <v>937982</v>
      </c>
      <c r="AZ584" t="s">
        <v>890</v>
      </c>
      <c r="BA584" t="s"/>
      <c r="BB584" t="n">
        <v>545770</v>
      </c>
      <c r="BC584" t="n">
        <v>13.420961</v>
      </c>
      <c r="BD584" t="n">
        <v>52.495216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887</v>
      </c>
      <c r="F585" t="n">
        <v>1603081</v>
      </c>
      <c r="G585" t="s">
        <v>74</v>
      </c>
      <c r="H585" t="s">
        <v>75</v>
      </c>
      <c r="I585" t="s"/>
      <c r="J585" t="s">
        <v>74</v>
      </c>
      <c r="K585" t="n">
        <v>89.5</v>
      </c>
      <c r="L585" t="s">
        <v>76</v>
      </c>
      <c r="M585" t="s"/>
      <c r="N585" t="s">
        <v>224</v>
      </c>
      <c r="O585" t="s">
        <v>78</v>
      </c>
      <c r="P585" t="s">
        <v>888</v>
      </c>
      <c r="Q585" t="s"/>
      <c r="R585" t="s">
        <v>119</v>
      </c>
      <c r="S585" t="s">
        <v>892</v>
      </c>
      <c r="T585" t="s">
        <v>81</v>
      </c>
      <c r="U585" t="s">
        <v>82</v>
      </c>
      <c r="V585" t="s">
        <v>83</v>
      </c>
      <c r="W585" t="s">
        <v>108</v>
      </c>
      <c r="X585" t="s"/>
      <c r="Y585" t="s">
        <v>85</v>
      </c>
      <c r="Z585">
        <f>HYPERLINK("https://hotelmonitor-cachepage.eclerx.com/savepage/tk_15444270790528836_sr_2399.html","info")</f>
        <v/>
      </c>
      <c r="AA585" t="n">
        <v>255629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88</v>
      </c>
      <c r="AO585" t="s"/>
      <c r="AP585" t="n">
        <v>298</v>
      </c>
      <c r="AQ585" t="s">
        <v>89</v>
      </c>
      <c r="AR585" t="s"/>
      <c r="AS585" t="s"/>
      <c r="AT585" t="s">
        <v>90</v>
      </c>
      <c r="AU585" t="s"/>
      <c r="AV585" t="s"/>
      <c r="AW585" t="s"/>
      <c r="AX585" t="s"/>
      <c r="AY585" t="n">
        <v>937982</v>
      </c>
      <c r="AZ585" t="s">
        <v>890</v>
      </c>
      <c r="BA585" t="s"/>
      <c r="BB585" t="n">
        <v>545770</v>
      </c>
      <c r="BC585" t="n">
        <v>13.420961</v>
      </c>
      <c r="BD585" t="n">
        <v>52.495216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893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75</v>
      </c>
      <c r="L586" t="s">
        <v>76</v>
      </c>
      <c r="M586" t="s"/>
      <c r="N586" t="s">
        <v>158</v>
      </c>
      <c r="O586" t="s">
        <v>78</v>
      </c>
      <c r="P586" t="s">
        <v>893</v>
      </c>
      <c r="Q586" t="s"/>
      <c r="R586" t="s">
        <v>119</v>
      </c>
      <c r="S586" t="s">
        <v>419</v>
      </c>
      <c r="T586" t="s">
        <v>81</v>
      </c>
      <c r="U586" t="s">
        <v>82</v>
      </c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HYPERLINK("https://hotelmonitor-cachepage.eclerx.com/savepage/tk_15444277350058987_sr_2399.html","info")</f>
        <v/>
      </c>
      <c r="AA586" t="n">
        <v>-3466867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88</v>
      </c>
      <c r="AO586" t="s"/>
      <c r="AP586" t="n">
        <v>493</v>
      </c>
      <c r="AQ586" t="s">
        <v>89</v>
      </c>
      <c r="AR586" t="s"/>
      <c r="AS586" t="s"/>
      <c r="AT586" t="s">
        <v>90</v>
      </c>
      <c r="AU586" t="s"/>
      <c r="AV586" t="s"/>
      <c r="AW586" t="s"/>
      <c r="AX586" t="s"/>
      <c r="AY586" t="n">
        <v>3466867</v>
      </c>
      <c r="AZ586" t="s">
        <v>894</v>
      </c>
      <c r="BA586" t="s"/>
      <c r="BB586" t="n">
        <v>389136</v>
      </c>
      <c r="BC586" t="n">
        <v>13.489237</v>
      </c>
      <c r="BD586" t="n">
        <v>52.421633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895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72</v>
      </c>
      <c r="L587" t="s">
        <v>76</v>
      </c>
      <c r="M587" t="s"/>
      <c r="N587" t="s">
        <v>113</v>
      </c>
      <c r="O587" t="s">
        <v>78</v>
      </c>
      <c r="P587" t="s">
        <v>895</v>
      </c>
      <c r="Q587" t="s"/>
      <c r="R587" t="s">
        <v>513</v>
      </c>
      <c r="S587" t="s">
        <v>127</v>
      </c>
      <c r="T587" t="s">
        <v>81</v>
      </c>
      <c r="U587" t="s">
        <v>82</v>
      </c>
      <c r="V587" t="s">
        <v>83</v>
      </c>
      <c r="W587" t="s">
        <v>108</v>
      </c>
      <c r="X587" t="s"/>
      <c r="Y587" t="s">
        <v>85</v>
      </c>
      <c r="Z587">
        <f>HYPERLINK("https://hotelmonitor-cachepage.eclerx.com/savepage/tk_1544426341109677_sr_2399.html","info")</f>
        <v/>
      </c>
      <c r="AA587" t="n">
        <v>-2071500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88</v>
      </c>
      <c r="AO587" t="s"/>
      <c r="AP587" t="n">
        <v>83</v>
      </c>
      <c r="AQ587" t="s">
        <v>89</v>
      </c>
      <c r="AR587" t="s"/>
      <c r="AS587" t="s"/>
      <c r="AT587" t="s">
        <v>90</v>
      </c>
      <c r="AU587" t="s"/>
      <c r="AV587" t="s"/>
      <c r="AW587" t="s"/>
      <c r="AX587" t="s"/>
      <c r="AY587" t="n">
        <v>2071500</v>
      </c>
      <c r="AZ587" t="s">
        <v>896</v>
      </c>
      <c r="BA587" t="s"/>
      <c r="BB587" t="n">
        <v>89887</v>
      </c>
      <c r="BC587" t="n">
        <v>13.3193</v>
      </c>
      <c r="BD587" t="n">
        <v>52.58631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897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60</v>
      </c>
      <c r="L588" t="s">
        <v>76</v>
      </c>
      <c r="M588" t="s"/>
      <c r="N588" t="s">
        <v>898</v>
      </c>
      <c r="O588" t="s">
        <v>78</v>
      </c>
      <c r="P588" t="s">
        <v>897</v>
      </c>
      <c r="Q588" t="s"/>
      <c r="R588" t="s">
        <v>119</v>
      </c>
      <c r="S588" t="s">
        <v>656</v>
      </c>
      <c r="T588" t="s">
        <v>81</v>
      </c>
      <c r="U588" t="s">
        <v>82</v>
      </c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HYPERLINK("https://hotelmonitor-cachepage.eclerx.com/savepage/tk_15444268149828575_sr_2399.html","info")</f>
        <v/>
      </c>
      <c r="AA588" t="n">
        <v>-6796932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88</v>
      </c>
      <c r="AO588" t="s"/>
      <c r="AP588" t="n">
        <v>219</v>
      </c>
      <c r="AQ588" t="s">
        <v>89</v>
      </c>
      <c r="AR588" t="s"/>
      <c r="AS588" t="s"/>
      <c r="AT588" t="s">
        <v>90</v>
      </c>
      <c r="AU588" t="s"/>
      <c r="AV588" t="s"/>
      <c r="AW588" t="s"/>
      <c r="AX588" t="s"/>
      <c r="AY588" t="n">
        <v>6796932</v>
      </c>
      <c r="AZ588" t="s"/>
      <c r="BA588" t="s"/>
      <c r="BB588" t="n">
        <v>42570</v>
      </c>
      <c r="BC588" t="n">
        <v>13.517</v>
      </c>
      <c r="BD588" t="n">
        <v>52.4818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899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130.6</v>
      </c>
      <c r="L589" t="s">
        <v>76</v>
      </c>
      <c r="M589" t="s"/>
      <c r="N589" t="s">
        <v>900</v>
      </c>
      <c r="O589" t="s">
        <v>78</v>
      </c>
      <c r="P589" t="s">
        <v>899</v>
      </c>
      <c r="Q589" t="s"/>
      <c r="R589" t="s">
        <v>79</v>
      </c>
      <c r="S589" t="s">
        <v>901</v>
      </c>
      <c r="T589" t="s">
        <v>81</v>
      </c>
      <c r="U589" t="s">
        <v>82</v>
      </c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HYPERLINK("https://hotelmonitor-cachepage.eclerx.com/savepage/tk_15444265591777384_sr_2399.html","info")</f>
        <v/>
      </c>
      <c r="AA589" t="n">
        <v>-2667994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88</v>
      </c>
      <c r="AO589" t="s"/>
      <c r="AP589" t="n">
        <v>146</v>
      </c>
      <c r="AQ589" t="s">
        <v>89</v>
      </c>
      <c r="AR589" t="s"/>
      <c r="AS589" t="s"/>
      <c r="AT589" t="s">
        <v>90</v>
      </c>
      <c r="AU589" t="s"/>
      <c r="AV589" t="s"/>
      <c r="AW589" t="s"/>
      <c r="AX589" t="s"/>
      <c r="AY589" t="n">
        <v>2667994</v>
      </c>
      <c r="AZ589" t="s">
        <v>902</v>
      </c>
      <c r="BA589" t="s"/>
      <c r="BB589" t="n">
        <v>152990</v>
      </c>
      <c r="BC589" t="n">
        <v>13.391186</v>
      </c>
      <c r="BD589" t="n">
        <v>52.504872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899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139.6</v>
      </c>
      <c r="L590" t="s">
        <v>76</v>
      </c>
      <c r="M590" t="s"/>
      <c r="N590" t="s">
        <v>903</v>
      </c>
      <c r="O590" t="s">
        <v>78</v>
      </c>
      <c r="P590" t="s">
        <v>899</v>
      </c>
      <c r="Q590" t="s"/>
      <c r="R590" t="s">
        <v>79</v>
      </c>
      <c r="S590" t="s">
        <v>904</v>
      </c>
      <c r="T590" t="s">
        <v>81</v>
      </c>
      <c r="U590" t="s">
        <v>82</v>
      </c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HYPERLINK("https://hotelmonitor-cachepage.eclerx.com/savepage/tk_15444265591777384_sr_2399.html","info")</f>
        <v/>
      </c>
      <c r="AA590" t="n">
        <v>-2667994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88</v>
      </c>
      <c r="AO590" t="s"/>
      <c r="AP590" t="n">
        <v>146</v>
      </c>
      <c r="AQ590" t="s">
        <v>89</v>
      </c>
      <c r="AR590" t="s"/>
      <c r="AS590" t="s"/>
      <c r="AT590" t="s">
        <v>90</v>
      </c>
      <c r="AU590" t="s"/>
      <c r="AV590" t="s"/>
      <c r="AW590" t="s"/>
      <c r="AX590" t="s"/>
      <c r="AY590" t="n">
        <v>2667994</v>
      </c>
      <c r="AZ590" t="s">
        <v>902</v>
      </c>
      <c r="BA590" t="s"/>
      <c r="BB590" t="n">
        <v>152990</v>
      </c>
      <c r="BC590" t="n">
        <v>13.391186</v>
      </c>
      <c r="BD590" t="n">
        <v>52.504872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899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154</v>
      </c>
      <c r="L591" t="s">
        <v>76</v>
      </c>
      <c r="M591" t="s"/>
      <c r="N591" t="s">
        <v>903</v>
      </c>
      <c r="O591" t="s">
        <v>78</v>
      </c>
      <c r="P591" t="s">
        <v>899</v>
      </c>
      <c r="Q591" t="s"/>
      <c r="R591" t="s">
        <v>79</v>
      </c>
      <c r="S591" t="s">
        <v>905</v>
      </c>
      <c r="T591" t="s">
        <v>81</v>
      </c>
      <c r="U591" t="s">
        <v>82</v>
      </c>
      <c r="V591" t="s">
        <v>83</v>
      </c>
      <c r="W591" t="s">
        <v>84</v>
      </c>
      <c r="X591" t="s"/>
      <c r="Y591" t="s">
        <v>85</v>
      </c>
      <c r="Z591">
        <f>HYPERLINK("https://hotelmonitor-cachepage.eclerx.com/savepage/tk_15444265591777384_sr_2399.html","info")</f>
        <v/>
      </c>
      <c r="AA591" t="n">
        <v>-2667994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88</v>
      </c>
      <c r="AO591" t="s"/>
      <c r="AP591" t="n">
        <v>146</v>
      </c>
      <c r="AQ591" t="s">
        <v>89</v>
      </c>
      <c r="AR591" t="s"/>
      <c r="AS591" t="s"/>
      <c r="AT591" t="s">
        <v>90</v>
      </c>
      <c r="AU591" t="s"/>
      <c r="AV591" t="s"/>
      <c r="AW591" t="s"/>
      <c r="AX591" t="s"/>
      <c r="AY591" t="n">
        <v>2667994</v>
      </c>
      <c r="AZ591" t="s">
        <v>902</v>
      </c>
      <c r="BA591" t="s"/>
      <c r="BB591" t="n">
        <v>152990</v>
      </c>
      <c r="BC591" t="n">
        <v>13.391186</v>
      </c>
      <c r="BD591" t="n">
        <v>52.504872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899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179.1</v>
      </c>
      <c r="L592" t="s">
        <v>76</v>
      </c>
      <c r="M592" t="s"/>
      <c r="N592" t="s">
        <v>840</v>
      </c>
      <c r="O592" t="s">
        <v>78</v>
      </c>
      <c r="P592" t="s">
        <v>899</v>
      </c>
      <c r="Q592" t="s"/>
      <c r="R592" t="s">
        <v>79</v>
      </c>
      <c r="S592" t="s">
        <v>906</v>
      </c>
      <c r="T592" t="s">
        <v>81</v>
      </c>
      <c r="U592" t="s">
        <v>82</v>
      </c>
      <c r="V592" t="s">
        <v>83</v>
      </c>
      <c r="W592" t="s">
        <v>108</v>
      </c>
      <c r="X592" t="s"/>
      <c r="Y592" t="s">
        <v>85</v>
      </c>
      <c r="Z592">
        <f>HYPERLINK("https://hotelmonitor-cachepage.eclerx.com/savepage/tk_15444265591777384_sr_2399.html","info")</f>
        <v/>
      </c>
      <c r="AA592" t="n">
        <v>-2667994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88</v>
      </c>
      <c r="AO592" t="s"/>
      <c r="AP592" t="n">
        <v>146</v>
      </c>
      <c r="AQ592" t="s">
        <v>89</v>
      </c>
      <c r="AR592" t="s"/>
      <c r="AS592" t="s"/>
      <c r="AT592" t="s">
        <v>90</v>
      </c>
      <c r="AU592" t="s"/>
      <c r="AV592" t="s"/>
      <c r="AW592" t="s"/>
      <c r="AX592" t="s"/>
      <c r="AY592" t="n">
        <v>2667994</v>
      </c>
      <c r="AZ592" t="s">
        <v>902</v>
      </c>
      <c r="BA592" t="s"/>
      <c r="BB592" t="n">
        <v>152990</v>
      </c>
      <c r="BC592" t="n">
        <v>13.391186</v>
      </c>
      <c r="BD592" t="n">
        <v>52.504872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899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184.6</v>
      </c>
      <c r="L593" t="s">
        <v>76</v>
      </c>
      <c r="M593" t="s"/>
      <c r="N593" t="s">
        <v>907</v>
      </c>
      <c r="O593" t="s">
        <v>78</v>
      </c>
      <c r="P593" t="s">
        <v>899</v>
      </c>
      <c r="Q593" t="s"/>
      <c r="R593" t="s">
        <v>79</v>
      </c>
      <c r="S593" t="s">
        <v>908</v>
      </c>
      <c r="T593" t="s">
        <v>81</v>
      </c>
      <c r="U593" t="s">
        <v>82</v>
      </c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HYPERLINK("https://hotelmonitor-cachepage.eclerx.com/savepage/tk_15444265591777384_sr_2399.html","info")</f>
        <v/>
      </c>
      <c r="AA593" t="n">
        <v>-2667994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88</v>
      </c>
      <c r="AO593" t="s"/>
      <c r="AP593" t="n">
        <v>146</v>
      </c>
      <c r="AQ593" t="s">
        <v>89</v>
      </c>
      <c r="AR593" t="s"/>
      <c r="AS593" t="s"/>
      <c r="AT593" t="s">
        <v>90</v>
      </c>
      <c r="AU593" t="s"/>
      <c r="AV593" t="s"/>
      <c r="AW593" t="s"/>
      <c r="AX593" t="s"/>
      <c r="AY593" t="n">
        <v>2667994</v>
      </c>
      <c r="AZ593" t="s">
        <v>902</v>
      </c>
      <c r="BA593" t="s"/>
      <c r="BB593" t="n">
        <v>152990</v>
      </c>
      <c r="BC593" t="n">
        <v>13.391186</v>
      </c>
      <c r="BD593" t="n">
        <v>52.504872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899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204</v>
      </c>
      <c r="L594" t="s">
        <v>76</v>
      </c>
      <c r="M594" t="s"/>
      <c r="N594" t="s">
        <v>907</v>
      </c>
      <c r="O594" t="s">
        <v>78</v>
      </c>
      <c r="P594" t="s">
        <v>899</v>
      </c>
      <c r="Q594" t="s"/>
      <c r="R594" t="s">
        <v>79</v>
      </c>
      <c r="S594" t="s">
        <v>909</v>
      </c>
      <c r="T594" t="s">
        <v>81</v>
      </c>
      <c r="U594" t="s">
        <v>82</v>
      </c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HYPERLINK("https://hotelmonitor-cachepage.eclerx.com/savepage/tk_15444265591777384_sr_2399.html","info")</f>
        <v/>
      </c>
      <c r="AA594" t="n">
        <v>-2667994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88</v>
      </c>
      <c r="AO594" t="s"/>
      <c r="AP594" t="n">
        <v>146</v>
      </c>
      <c r="AQ594" t="s">
        <v>89</v>
      </c>
      <c r="AR594" t="s"/>
      <c r="AS594" t="s"/>
      <c r="AT594" t="s">
        <v>90</v>
      </c>
      <c r="AU594" t="s"/>
      <c r="AV594" t="s"/>
      <c r="AW594" t="s"/>
      <c r="AX594" t="s"/>
      <c r="AY594" t="n">
        <v>2667994</v>
      </c>
      <c r="AZ594" t="s">
        <v>902</v>
      </c>
      <c r="BA594" t="s"/>
      <c r="BB594" t="n">
        <v>152990</v>
      </c>
      <c r="BC594" t="n">
        <v>13.391186</v>
      </c>
      <c r="BD594" t="n">
        <v>52.504872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899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229.5</v>
      </c>
      <c r="L595" t="s">
        <v>76</v>
      </c>
      <c r="M595" t="s"/>
      <c r="N595" t="s">
        <v>371</v>
      </c>
      <c r="O595" t="s">
        <v>78</v>
      </c>
      <c r="P595" t="s">
        <v>899</v>
      </c>
      <c r="Q595" t="s"/>
      <c r="R595" t="s">
        <v>79</v>
      </c>
      <c r="S595" t="s">
        <v>910</v>
      </c>
      <c r="T595" t="s">
        <v>81</v>
      </c>
      <c r="U595" t="s">
        <v>82</v>
      </c>
      <c r="V595" t="s">
        <v>83</v>
      </c>
      <c r="W595" t="s">
        <v>108</v>
      </c>
      <c r="X595" t="s"/>
      <c r="Y595" t="s">
        <v>85</v>
      </c>
      <c r="Z595">
        <f>HYPERLINK("https://hotelmonitor-cachepage.eclerx.com/savepage/tk_15444265591777384_sr_2399.html","info")</f>
        <v/>
      </c>
      <c r="AA595" t="n">
        <v>-2667994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88</v>
      </c>
      <c r="AO595" t="s"/>
      <c r="AP595" t="n">
        <v>146</v>
      </c>
      <c r="AQ595" t="s">
        <v>89</v>
      </c>
      <c r="AR595" t="s"/>
      <c r="AS595" t="s"/>
      <c r="AT595" t="s">
        <v>90</v>
      </c>
      <c r="AU595" t="s"/>
      <c r="AV595" t="s"/>
      <c r="AW595" t="s"/>
      <c r="AX595" t="s"/>
      <c r="AY595" t="n">
        <v>2667994</v>
      </c>
      <c r="AZ595" t="s">
        <v>902</v>
      </c>
      <c r="BA595" t="s"/>
      <c r="BB595" t="n">
        <v>152990</v>
      </c>
      <c r="BC595" t="n">
        <v>13.391186</v>
      </c>
      <c r="BD595" t="n">
        <v>52.504872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911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56</v>
      </c>
      <c r="L596" t="s">
        <v>76</v>
      </c>
      <c r="M596" t="s"/>
      <c r="N596" t="s">
        <v>253</v>
      </c>
      <c r="O596" t="s">
        <v>78</v>
      </c>
      <c r="P596" t="s">
        <v>911</v>
      </c>
      <c r="Q596" t="s"/>
      <c r="R596" t="s">
        <v>114</v>
      </c>
      <c r="S596" t="s">
        <v>912</v>
      </c>
      <c r="T596" t="s">
        <v>81</v>
      </c>
      <c r="U596" t="s">
        <v>82</v>
      </c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HYPERLINK("https://hotelmonitor-cachepage.eclerx.com/savepage/tk_1544427418391999_sr_2399.html","info")</f>
        <v/>
      </c>
      <c r="AA596" t="n">
        <v>-6796514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88</v>
      </c>
      <c r="AO596" t="s"/>
      <c r="AP596" t="n">
        <v>399</v>
      </c>
      <c r="AQ596" t="s">
        <v>89</v>
      </c>
      <c r="AR596" t="s"/>
      <c r="AS596" t="s"/>
      <c r="AT596" t="s">
        <v>90</v>
      </c>
      <c r="AU596" t="s"/>
      <c r="AV596" t="s"/>
      <c r="AW596" t="s"/>
      <c r="AX596" t="s"/>
      <c r="AY596" t="n">
        <v>6796514</v>
      </c>
      <c r="AZ596" t="s">
        <v>913</v>
      </c>
      <c r="BA596" t="s"/>
      <c r="BB596" t="n">
        <v>37289</v>
      </c>
      <c r="BC596" t="n">
        <v>13.31899</v>
      </c>
      <c r="BD596" t="n">
        <v>52.50559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911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60</v>
      </c>
      <c r="L597" t="s">
        <v>76</v>
      </c>
      <c r="M597" t="s"/>
      <c r="N597" t="s">
        <v>121</v>
      </c>
      <c r="O597" t="s">
        <v>78</v>
      </c>
      <c r="P597" t="s">
        <v>911</v>
      </c>
      <c r="Q597" t="s"/>
      <c r="R597" t="s">
        <v>114</v>
      </c>
      <c r="S597" t="s">
        <v>656</v>
      </c>
      <c r="T597" t="s">
        <v>81</v>
      </c>
      <c r="U597" t="s">
        <v>82</v>
      </c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HYPERLINK("https://hotelmonitor-cachepage.eclerx.com/savepage/tk_1544427418391999_sr_2399.html","info")</f>
        <v/>
      </c>
      <c r="AA597" t="n">
        <v>-6796514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88</v>
      </c>
      <c r="AO597" t="s"/>
      <c r="AP597" t="n">
        <v>399</v>
      </c>
      <c r="AQ597" t="s">
        <v>89</v>
      </c>
      <c r="AR597" t="s"/>
      <c r="AS597" t="s"/>
      <c r="AT597" t="s">
        <v>90</v>
      </c>
      <c r="AU597" t="s"/>
      <c r="AV597" t="s"/>
      <c r="AW597" t="s"/>
      <c r="AX597" t="s"/>
      <c r="AY597" t="n">
        <v>6796514</v>
      </c>
      <c r="AZ597" t="s">
        <v>913</v>
      </c>
      <c r="BA597" t="s"/>
      <c r="BB597" t="n">
        <v>37289</v>
      </c>
      <c r="BC597" t="n">
        <v>13.31899</v>
      </c>
      <c r="BD597" t="n">
        <v>52.50559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911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65</v>
      </c>
      <c r="L598" t="s">
        <v>76</v>
      </c>
      <c r="M598" t="s"/>
      <c r="N598" t="s">
        <v>123</v>
      </c>
      <c r="O598" t="s">
        <v>78</v>
      </c>
      <c r="P598" t="s">
        <v>911</v>
      </c>
      <c r="Q598" t="s"/>
      <c r="R598" t="s">
        <v>114</v>
      </c>
      <c r="S598" t="s">
        <v>311</v>
      </c>
      <c r="T598" t="s">
        <v>81</v>
      </c>
      <c r="U598" t="s">
        <v>82</v>
      </c>
      <c r="V598" t="s">
        <v>83</v>
      </c>
      <c r="W598" t="s">
        <v>84</v>
      </c>
      <c r="X598" t="s"/>
      <c r="Y598" t="s">
        <v>85</v>
      </c>
      <c r="Z598">
        <f>HYPERLINK("https://hotelmonitor-cachepage.eclerx.com/savepage/tk_1544427418391999_sr_2399.html","info")</f>
        <v/>
      </c>
      <c r="AA598" t="n">
        <v>-6796514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88</v>
      </c>
      <c r="AO598" t="s"/>
      <c r="AP598" t="n">
        <v>399</v>
      </c>
      <c r="AQ598" t="s">
        <v>89</v>
      </c>
      <c r="AR598" t="s"/>
      <c r="AS598" t="s"/>
      <c r="AT598" t="s">
        <v>90</v>
      </c>
      <c r="AU598" t="s"/>
      <c r="AV598" t="s"/>
      <c r="AW598" t="s"/>
      <c r="AX598" t="s"/>
      <c r="AY598" t="n">
        <v>6796514</v>
      </c>
      <c r="AZ598" t="s">
        <v>913</v>
      </c>
      <c r="BA598" t="s"/>
      <c r="BB598" t="n">
        <v>37289</v>
      </c>
      <c r="BC598" t="n">
        <v>13.31899</v>
      </c>
      <c r="BD598" t="n">
        <v>52.50559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914</v>
      </c>
      <c r="F599" t="n">
        <v>150555</v>
      </c>
      <c r="G599" t="s">
        <v>74</v>
      </c>
      <c r="H599" t="s">
        <v>75</v>
      </c>
      <c r="I599" t="s"/>
      <c r="J599" t="s">
        <v>74</v>
      </c>
      <c r="K599" t="n">
        <v>60</v>
      </c>
      <c r="L599" t="s">
        <v>76</v>
      </c>
      <c r="M599" t="s"/>
      <c r="N599" t="s">
        <v>158</v>
      </c>
      <c r="O599" t="s">
        <v>78</v>
      </c>
      <c r="P599" t="s">
        <v>915</v>
      </c>
      <c r="Q599" t="s"/>
      <c r="R599" t="s">
        <v>79</v>
      </c>
      <c r="S599" t="s">
        <v>656</v>
      </c>
      <c r="T599" t="s">
        <v>81</v>
      </c>
      <c r="U599" t="s">
        <v>82</v>
      </c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HYPERLINK("https://hotelmonitor-cachepage.eclerx.com/savepage/tk_1544426924477406_sr_2399.html","info")</f>
        <v/>
      </c>
      <c r="AA599" t="n">
        <v>17538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88</v>
      </c>
      <c r="AO599" t="s"/>
      <c r="AP599" t="n">
        <v>250</v>
      </c>
      <c r="AQ599" t="s">
        <v>89</v>
      </c>
      <c r="AR599" t="s"/>
      <c r="AS599" t="s"/>
      <c r="AT599" t="s">
        <v>90</v>
      </c>
      <c r="AU599" t="s"/>
      <c r="AV599" t="s"/>
      <c r="AW599" t="s"/>
      <c r="AX599" t="s"/>
      <c r="AY599" t="n">
        <v>1971773</v>
      </c>
      <c r="AZ599" t="s">
        <v>916</v>
      </c>
      <c r="BA599" t="s"/>
      <c r="BB599" t="n">
        <v>63133</v>
      </c>
      <c r="BC599" t="n">
        <v>13.481927</v>
      </c>
      <c r="BD599" t="n">
        <v>52.513532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914</v>
      </c>
      <c r="F600" t="n">
        <v>150555</v>
      </c>
      <c r="G600" t="s">
        <v>74</v>
      </c>
      <c r="H600" t="s">
        <v>75</v>
      </c>
      <c r="I600" t="s"/>
      <c r="J600" t="s">
        <v>74</v>
      </c>
      <c r="K600" t="n">
        <v>72</v>
      </c>
      <c r="L600" t="s">
        <v>76</v>
      </c>
      <c r="M600" t="s"/>
      <c r="N600" t="s">
        <v>113</v>
      </c>
      <c r="O600" t="s">
        <v>78</v>
      </c>
      <c r="P600" t="s">
        <v>915</v>
      </c>
      <c r="Q600" t="s"/>
      <c r="R600" t="s">
        <v>79</v>
      </c>
      <c r="S600" t="s">
        <v>127</v>
      </c>
      <c r="T600" t="s">
        <v>81</v>
      </c>
      <c r="U600" t="s">
        <v>82</v>
      </c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HYPERLINK("https://hotelmonitor-cachepage.eclerx.com/savepage/tk_1544426924477406_sr_2399.html","info")</f>
        <v/>
      </c>
      <c r="AA600" t="n">
        <v>17538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88</v>
      </c>
      <c r="AO600" t="s"/>
      <c r="AP600" t="n">
        <v>250</v>
      </c>
      <c r="AQ600" t="s">
        <v>89</v>
      </c>
      <c r="AR600" t="s"/>
      <c r="AS600" t="s"/>
      <c r="AT600" t="s">
        <v>90</v>
      </c>
      <c r="AU600" t="s"/>
      <c r="AV600" t="s"/>
      <c r="AW600" t="s"/>
      <c r="AX600" t="s"/>
      <c r="AY600" t="n">
        <v>1971773</v>
      </c>
      <c r="AZ600" t="s">
        <v>916</v>
      </c>
      <c r="BA600" t="s"/>
      <c r="BB600" t="n">
        <v>63133</v>
      </c>
      <c r="BC600" t="n">
        <v>13.481927</v>
      </c>
      <c r="BD600" t="n">
        <v>52.513532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914</v>
      </c>
      <c r="F601" t="n">
        <v>150555</v>
      </c>
      <c r="G601" t="s">
        <v>74</v>
      </c>
      <c r="H601" t="s">
        <v>75</v>
      </c>
      <c r="I601" t="s"/>
      <c r="J601" t="s">
        <v>74</v>
      </c>
      <c r="K601" t="n">
        <v>82</v>
      </c>
      <c r="L601" t="s">
        <v>76</v>
      </c>
      <c r="M601" t="s"/>
      <c r="N601" t="s">
        <v>129</v>
      </c>
      <c r="O601" t="s">
        <v>78</v>
      </c>
      <c r="P601" t="s">
        <v>915</v>
      </c>
      <c r="Q601" t="s"/>
      <c r="R601" t="s">
        <v>79</v>
      </c>
      <c r="S601" t="s">
        <v>525</v>
      </c>
      <c r="T601" t="s">
        <v>81</v>
      </c>
      <c r="U601" t="s">
        <v>82</v>
      </c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HYPERLINK("https://hotelmonitor-cachepage.eclerx.com/savepage/tk_1544426924477406_sr_2399.html","info")</f>
        <v/>
      </c>
      <c r="AA601" t="n">
        <v>17538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88</v>
      </c>
      <c r="AO601" t="s"/>
      <c r="AP601" t="n">
        <v>250</v>
      </c>
      <c r="AQ601" t="s">
        <v>89</v>
      </c>
      <c r="AR601" t="s"/>
      <c r="AS601" t="s"/>
      <c r="AT601" t="s">
        <v>90</v>
      </c>
      <c r="AU601" t="s"/>
      <c r="AV601" t="s"/>
      <c r="AW601" t="s"/>
      <c r="AX601" t="s"/>
      <c r="AY601" t="n">
        <v>1971773</v>
      </c>
      <c r="AZ601" t="s">
        <v>916</v>
      </c>
      <c r="BA601" t="s"/>
      <c r="BB601" t="n">
        <v>63133</v>
      </c>
      <c r="BC601" t="n">
        <v>13.481927</v>
      </c>
      <c r="BD601" t="n">
        <v>52.513532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917</v>
      </c>
      <c r="F602" t="n">
        <v>2650398</v>
      </c>
      <c r="G602" t="s">
        <v>74</v>
      </c>
      <c r="H602" t="s">
        <v>75</v>
      </c>
      <c r="I602" t="s"/>
      <c r="J602" t="s">
        <v>74</v>
      </c>
      <c r="K602" t="n">
        <v>91.84999999999999</v>
      </c>
      <c r="L602" t="s">
        <v>76</v>
      </c>
      <c r="M602" t="s"/>
      <c r="N602" t="s">
        <v>158</v>
      </c>
      <c r="O602" t="s">
        <v>78</v>
      </c>
      <c r="P602" t="s">
        <v>918</v>
      </c>
      <c r="Q602" t="s"/>
      <c r="R602" t="s">
        <v>79</v>
      </c>
      <c r="S602" t="s">
        <v>919</v>
      </c>
      <c r="T602" t="s">
        <v>81</v>
      </c>
      <c r="U602" t="s">
        <v>82</v>
      </c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HYPERLINK("https://hotelmonitor-cachepage.eclerx.com/savepage/tk_15444274902101307_sr_2399.html","info")</f>
        <v/>
      </c>
      <c r="AA602" t="n">
        <v>273541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88</v>
      </c>
      <c r="AO602" t="s"/>
      <c r="AP602" t="n">
        <v>421</v>
      </c>
      <c r="AQ602" t="s">
        <v>89</v>
      </c>
      <c r="AR602" t="s"/>
      <c r="AS602" t="s"/>
      <c r="AT602" t="s">
        <v>90</v>
      </c>
      <c r="AU602" t="s"/>
      <c r="AV602" t="s"/>
      <c r="AW602" t="s"/>
      <c r="AX602" t="s"/>
      <c r="AY602" t="n">
        <v>2071547</v>
      </c>
      <c r="AZ602" t="s"/>
      <c r="BA602" t="s"/>
      <c r="BB602" t="n">
        <v>547180</v>
      </c>
      <c r="BC602" t="n">
        <v>13.30466</v>
      </c>
      <c r="BD602" t="n">
        <v>52.51221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917</v>
      </c>
      <c r="F603" t="n">
        <v>2650398</v>
      </c>
      <c r="G603" t="s">
        <v>74</v>
      </c>
      <c r="H603" t="s">
        <v>75</v>
      </c>
      <c r="I603" t="s"/>
      <c r="J603" t="s">
        <v>74</v>
      </c>
      <c r="K603" t="n">
        <v>101.5</v>
      </c>
      <c r="L603" t="s">
        <v>76</v>
      </c>
      <c r="M603" t="s"/>
      <c r="N603" t="s">
        <v>113</v>
      </c>
      <c r="O603" t="s">
        <v>78</v>
      </c>
      <c r="P603" t="s">
        <v>918</v>
      </c>
      <c r="Q603" t="s"/>
      <c r="R603" t="s">
        <v>79</v>
      </c>
      <c r="S603" t="s">
        <v>165</v>
      </c>
      <c r="T603" t="s">
        <v>81</v>
      </c>
      <c r="U603" t="s">
        <v>82</v>
      </c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HYPERLINK("https://hotelmonitor-cachepage.eclerx.com/savepage/tk_15444274902101307_sr_2399.html","info")</f>
        <v/>
      </c>
      <c r="AA603" t="n">
        <v>273541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88</v>
      </c>
      <c r="AO603" t="s"/>
      <c r="AP603" t="n">
        <v>421</v>
      </c>
      <c r="AQ603" t="s">
        <v>89</v>
      </c>
      <c r="AR603" t="s"/>
      <c r="AS603" t="s"/>
      <c r="AT603" t="s">
        <v>90</v>
      </c>
      <c r="AU603" t="s"/>
      <c r="AV603" t="s"/>
      <c r="AW603" t="s"/>
      <c r="AX603" t="s"/>
      <c r="AY603" t="n">
        <v>2071547</v>
      </c>
      <c r="AZ603" t="s"/>
      <c r="BA603" t="s"/>
      <c r="BB603" t="n">
        <v>547180</v>
      </c>
      <c r="BC603" t="n">
        <v>13.30466</v>
      </c>
      <c r="BD603" t="n">
        <v>52.51221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917</v>
      </c>
      <c r="F604" t="n">
        <v>2650398</v>
      </c>
      <c r="G604" t="s">
        <v>74</v>
      </c>
      <c r="H604" t="s">
        <v>75</v>
      </c>
      <c r="I604" t="s"/>
      <c r="J604" t="s">
        <v>74</v>
      </c>
      <c r="K604" t="n">
        <v>109</v>
      </c>
      <c r="L604" t="s">
        <v>76</v>
      </c>
      <c r="M604" t="s"/>
      <c r="N604" t="s">
        <v>392</v>
      </c>
      <c r="O604" t="s">
        <v>78</v>
      </c>
      <c r="P604" t="s">
        <v>918</v>
      </c>
      <c r="Q604" t="s"/>
      <c r="R604" t="s">
        <v>79</v>
      </c>
      <c r="S604" t="s">
        <v>562</v>
      </c>
      <c r="T604" t="s">
        <v>81</v>
      </c>
      <c r="U604" t="s">
        <v>82</v>
      </c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HYPERLINK("https://hotelmonitor-cachepage.eclerx.com/savepage/tk_15444274902101307_sr_2399.html","info")</f>
        <v/>
      </c>
      <c r="AA604" t="n">
        <v>273541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88</v>
      </c>
      <c r="AO604" t="s"/>
      <c r="AP604" t="n">
        <v>421</v>
      </c>
      <c r="AQ604" t="s">
        <v>89</v>
      </c>
      <c r="AR604" t="s"/>
      <c r="AS604" t="s"/>
      <c r="AT604" t="s">
        <v>90</v>
      </c>
      <c r="AU604" t="s"/>
      <c r="AV604" t="s"/>
      <c r="AW604" t="s"/>
      <c r="AX604" t="s"/>
      <c r="AY604" t="n">
        <v>2071547</v>
      </c>
      <c r="AZ604" t="s"/>
      <c r="BA604" t="s"/>
      <c r="BB604" t="n">
        <v>547180</v>
      </c>
      <c r="BC604" t="n">
        <v>13.30466</v>
      </c>
      <c r="BD604" t="n">
        <v>52.51221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917</v>
      </c>
      <c r="F605" t="n">
        <v>2650398</v>
      </c>
      <c r="G605" t="s">
        <v>74</v>
      </c>
      <c r="H605" t="s">
        <v>75</v>
      </c>
      <c r="I605" t="s"/>
      <c r="J605" t="s">
        <v>74</v>
      </c>
      <c r="K605" t="n">
        <v>116.5</v>
      </c>
      <c r="L605" t="s">
        <v>76</v>
      </c>
      <c r="M605" t="s"/>
      <c r="N605" t="s">
        <v>129</v>
      </c>
      <c r="O605" t="s">
        <v>78</v>
      </c>
      <c r="P605" t="s">
        <v>918</v>
      </c>
      <c r="Q605" t="s"/>
      <c r="R605" t="s">
        <v>79</v>
      </c>
      <c r="S605" t="s">
        <v>920</v>
      </c>
      <c r="T605" t="s">
        <v>81</v>
      </c>
      <c r="U605" t="s">
        <v>82</v>
      </c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HYPERLINK("https://hotelmonitor-cachepage.eclerx.com/savepage/tk_15444274902101307_sr_2399.html","info")</f>
        <v/>
      </c>
      <c r="AA605" t="n">
        <v>273541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88</v>
      </c>
      <c r="AO605" t="s"/>
      <c r="AP605" t="n">
        <v>421</v>
      </c>
      <c r="AQ605" t="s">
        <v>89</v>
      </c>
      <c r="AR605" t="s"/>
      <c r="AS605" t="s"/>
      <c r="AT605" t="s">
        <v>90</v>
      </c>
      <c r="AU605" t="s"/>
      <c r="AV605" t="s"/>
      <c r="AW605" t="s"/>
      <c r="AX605" t="s"/>
      <c r="AY605" t="n">
        <v>2071547</v>
      </c>
      <c r="AZ605" t="s"/>
      <c r="BA605" t="s"/>
      <c r="BB605" t="n">
        <v>547180</v>
      </c>
      <c r="BC605" t="n">
        <v>13.30466</v>
      </c>
      <c r="BD605" t="n">
        <v>52.51221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917</v>
      </c>
      <c r="F606" t="n">
        <v>2650398</v>
      </c>
      <c r="G606" t="s">
        <v>74</v>
      </c>
      <c r="H606" t="s">
        <v>75</v>
      </c>
      <c r="I606" t="s"/>
      <c r="J606" t="s">
        <v>74</v>
      </c>
      <c r="K606" t="n">
        <v>121.5</v>
      </c>
      <c r="L606" t="s">
        <v>76</v>
      </c>
      <c r="M606" t="s"/>
      <c r="N606" t="s">
        <v>921</v>
      </c>
      <c r="O606" t="s">
        <v>78</v>
      </c>
      <c r="P606" t="s">
        <v>918</v>
      </c>
      <c r="Q606" t="s"/>
      <c r="R606" t="s">
        <v>79</v>
      </c>
      <c r="S606" t="s">
        <v>167</v>
      </c>
      <c r="T606" t="s">
        <v>81</v>
      </c>
      <c r="U606" t="s">
        <v>82</v>
      </c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HYPERLINK("https://hotelmonitor-cachepage.eclerx.com/savepage/tk_15444274902101307_sr_2399.html","info")</f>
        <v/>
      </c>
      <c r="AA606" t="n">
        <v>273541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88</v>
      </c>
      <c r="AO606" t="s"/>
      <c r="AP606" t="n">
        <v>421</v>
      </c>
      <c r="AQ606" t="s">
        <v>89</v>
      </c>
      <c r="AR606" t="s"/>
      <c r="AS606" t="s"/>
      <c r="AT606" t="s">
        <v>90</v>
      </c>
      <c r="AU606" t="s"/>
      <c r="AV606" t="s"/>
      <c r="AW606" t="s"/>
      <c r="AX606" t="s"/>
      <c r="AY606" t="n">
        <v>2071547</v>
      </c>
      <c r="AZ606" t="s"/>
      <c r="BA606" t="s"/>
      <c r="BB606" t="n">
        <v>547180</v>
      </c>
      <c r="BC606" t="n">
        <v>13.30466</v>
      </c>
      <c r="BD606" t="n">
        <v>52.51221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922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84</v>
      </c>
      <c r="L607" t="s">
        <v>76</v>
      </c>
      <c r="M607" t="s"/>
      <c r="N607" t="s">
        <v>158</v>
      </c>
      <c r="O607" t="s">
        <v>78</v>
      </c>
      <c r="P607" t="s">
        <v>922</v>
      </c>
      <c r="Q607" t="s"/>
      <c r="R607" t="s">
        <v>114</v>
      </c>
      <c r="S607" t="s">
        <v>777</v>
      </c>
      <c r="T607" t="s">
        <v>81</v>
      </c>
      <c r="U607" t="s">
        <v>82</v>
      </c>
      <c r="V607" t="s">
        <v>83</v>
      </c>
      <c r="W607" t="s">
        <v>108</v>
      </c>
      <c r="X607" t="s"/>
      <c r="Y607" t="s">
        <v>85</v>
      </c>
      <c r="Z607">
        <f>HYPERLINK("https://hotelmonitor-cachepage.eclerx.com/savepage/tk_15444274867595572_sr_2399.html","info")</f>
        <v/>
      </c>
      <c r="AA607" t="n">
        <v>-2071526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88</v>
      </c>
      <c r="AO607" t="s"/>
      <c r="AP607" t="n">
        <v>420</v>
      </c>
      <c r="AQ607" t="s">
        <v>89</v>
      </c>
      <c r="AR607" t="s"/>
      <c r="AS607" t="s"/>
      <c r="AT607" t="s">
        <v>90</v>
      </c>
      <c r="AU607" t="s"/>
      <c r="AV607" t="s"/>
      <c r="AW607" t="s"/>
      <c r="AX607" t="s"/>
      <c r="AY607" t="n">
        <v>2071526</v>
      </c>
      <c r="AZ607" t="s">
        <v>923</v>
      </c>
      <c r="BA607" t="s"/>
      <c r="BB607" t="n">
        <v>409927</v>
      </c>
      <c r="BC607" t="n">
        <v>13.424392</v>
      </c>
      <c r="BD607" t="n">
        <v>52.52865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924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79</v>
      </c>
      <c r="L608" t="s">
        <v>76</v>
      </c>
      <c r="M608" t="s"/>
      <c r="N608" t="s">
        <v>121</v>
      </c>
      <c r="O608" t="s">
        <v>78</v>
      </c>
      <c r="P608" t="s">
        <v>924</v>
      </c>
      <c r="Q608" t="s"/>
      <c r="R608" t="s">
        <v>114</v>
      </c>
      <c r="S608" t="s">
        <v>342</v>
      </c>
      <c r="T608" t="s">
        <v>81</v>
      </c>
      <c r="U608" t="s">
        <v>82</v>
      </c>
      <c r="V608" t="s">
        <v>83</v>
      </c>
      <c r="W608" t="s">
        <v>108</v>
      </c>
      <c r="X608" t="s"/>
      <c r="Y608" t="s">
        <v>85</v>
      </c>
      <c r="Z608">
        <f>HYPERLINK("https://hotelmonitor-cachepage.eclerx.com/savepage/tk_15444268714078445_sr_2399.html","info")</f>
        <v/>
      </c>
      <c r="AA608" t="n">
        <v>-2071544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88</v>
      </c>
      <c r="AO608" t="s"/>
      <c r="AP608" t="n">
        <v>234</v>
      </c>
      <c r="AQ608" t="s">
        <v>89</v>
      </c>
      <c r="AR608" t="s"/>
      <c r="AS608" t="s"/>
      <c r="AT608" t="s">
        <v>90</v>
      </c>
      <c r="AU608" t="s"/>
      <c r="AV608" t="s"/>
      <c r="AW608" t="s"/>
      <c r="AX608" t="s"/>
      <c r="AY608" t="n">
        <v>2071544</v>
      </c>
      <c r="AZ608" t="s">
        <v>925</v>
      </c>
      <c r="BA608" t="s"/>
      <c r="BB608" t="n">
        <v>37775</v>
      </c>
      <c r="BC608" t="n">
        <v>13.31683</v>
      </c>
      <c r="BD608" t="n">
        <v>52.46414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926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143.2</v>
      </c>
      <c r="L609" t="s">
        <v>76</v>
      </c>
      <c r="M609" t="s"/>
      <c r="N609" t="s">
        <v>927</v>
      </c>
      <c r="O609" t="s">
        <v>78</v>
      </c>
      <c r="P609" t="s">
        <v>926</v>
      </c>
      <c r="Q609" t="s"/>
      <c r="R609" t="s">
        <v>277</v>
      </c>
      <c r="S609" t="s">
        <v>928</v>
      </c>
      <c r="T609" t="s">
        <v>81</v>
      </c>
      <c r="U609" t="s">
        <v>82</v>
      </c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HYPERLINK("https://hotelmonitor-cachepage.eclerx.com/savepage/tk_1544427331535259_sr_2399.html","info")</f>
        <v/>
      </c>
      <c r="AA609" t="n">
        <v>-2950771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88</v>
      </c>
      <c r="AO609" t="s"/>
      <c r="AP609" t="n">
        <v>372</v>
      </c>
      <c r="AQ609" t="s">
        <v>89</v>
      </c>
      <c r="AR609" t="s"/>
      <c r="AS609" t="s"/>
      <c r="AT609" t="s">
        <v>90</v>
      </c>
      <c r="AU609" t="s"/>
      <c r="AV609" t="s"/>
      <c r="AW609" t="s"/>
      <c r="AX609" t="s"/>
      <c r="AY609" t="n">
        <v>2950771</v>
      </c>
      <c r="AZ609" t="s">
        <v>929</v>
      </c>
      <c r="BA609" t="s"/>
      <c r="BB609" t="n">
        <v>40392</v>
      </c>
      <c r="BC609" t="n">
        <v>13.274164</v>
      </c>
      <c r="BD609" t="n">
        <v>52.479907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926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187.2</v>
      </c>
      <c r="L610" t="s">
        <v>76</v>
      </c>
      <c r="M610" t="s"/>
      <c r="N610" t="s">
        <v>927</v>
      </c>
      <c r="O610" t="s">
        <v>78</v>
      </c>
      <c r="P610" t="s">
        <v>926</v>
      </c>
      <c r="Q610" t="s"/>
      <c r="R610" t="s">
        <v>277</v>
      </c>
      <c r="S610" t="s">
        <v>930</v>
      </c>
      <c r="T610" t="s">
        <v>81</v>
      </c>
      <c r="U610" t="s">
        <v>82</v>
      </c>
      <c r="V610" t="s">
        <v>83</v>
      </c>
      <c r="W610" t="s">
        <v>108</v>
      </c>
      <c r="X610" t="s"/>
      <c r="Y610" t="s">
        <v>85</v>
      </c>
      <c r="Z610">
        <f>HYPERLINK("https://hotelmonitor-cachepage.eclerx.com/savepage/tk_1544427331535259_sr_2399.html","info")</f>
        <v/>
      </c>
      <c r="AA610" t="n">
        <v>-2950771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88</v>
      </c>
      <c r="AO610" t="s"/>
      <c r="AP610" t="n">
        <v>372</v>
      </c>
      <c r="AQ610" t="s">
        <v>89</v>
      </c>
      <c r="AR610" t="s"/>
      <c r="AS610" t="s"/>
      <c r="AT610" t="s">
        <v>90</v>
      </c>
      <c r="AU610" t="s"/>
      <c r="AV610" t="s"/>
      <c r="AW610" t="s"/>
      <c r="AX610" t="s"/>
      <c r="AY610" t="n">
        <v>2950771</v>
      </c>
      <c r="AZ610" t="s">
        <v>929</v>
      </c>
      <c r="BA610" t="s"/>
      <c r="BB610" t="n">
        <v>40392</v>
      </c>
      <c r="BC610" t="n">
        <v>13.274164</v>
      </c>
      <c r="BD610" t="n">
        <v>52.479907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926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195.4</v>
      </c>
      <c r="L611" t="s">
        <v>76</v>
      </c>
      <c r="M611" t="s"/>
      <c r="N611" t="s">
        <v>927</v>
      </c>
      <c r="O611" t="s">
        <v>78</v>
      </c>
      <c r="P611" t="s">
        <v>926</v>
      </c>
      <c r="Q611" t="s"/>
      <c r="R611" t="s">
        <v>277</v>
      </c>
      <c r="S611" t="s">
        <v>931</v>
      </c>
      <c r="T611" t="s">
        <v>81</v>
      </c>
      <c r="U611" t="s">
        <v>82</v>
      </c>
      <c r="V611" t="s">
        <v>83</v>
      </c>
      <c r="W611" t="s">
        <v>108</v>
      </c>
      <c r="X611" t="s"/>
      <c r="Y611" t="s">
        <v>85</v>
      </c>
      <c r="Z611">
        <f>HYPERLINK("https://hotelmonitor-cachepage.eclerx.com/savepage/tk_1544427331535259_sr_2399.html","info")</f>
        <v/>
      </c>
      <c r="AA611" t="n">
        <v>-2950771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88</v>
      </c>
      <c r="AO611" t="s"/>
      <c r="AP611" t="n">
        <v>372</v>
      </c>
      <c r="AQ611" t="s">
        <v>89</v>
      </c>
      <c r="AR611" t="s"/>
      <c r="AS611" t="s"/>
      <c r="AT611" t="s">
        <v>90</v>
      </c>
      <c r="AU611" t="s"/>
      <c r="AV611" t="s"/>
      <c r="AW611" t="s"/>
      <c r="AX611" t="s"/>
      <c r="AY611" t="n">
        <v>2950771</v>
      </c>
      <c r="AZ611" t="s">
        <v>929</v>
      </c>
      <c r="BA611" t="s"/>
      <c r="BB611" t="n">
        <v>40392</v>
      </c>
      <c r="BC611" t="n">
        <v>13.274164</v>
      </c>
      <c r="BD611" t="n">
        <v>52.479907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926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232</v>
      </c>
      <c r="L612" t="s">
        <v>76</v>
      </c>
      <c r="M612" t="s"/>
      <c r="N612" t="s">
        <v>166</v>
      </c>
      <c r="O612" t="s">
        <v>78</v>
      </c>
      <c r="P612" t="s">
        <v>926</v>
      </c>
      <c r="Q612" t="s"/>
      <c r="R612" t="s">
        <v>277</v>
      </c>
      <c r="S612" t="s">
        <v>932</v>
      </c>
      <c r="T612" t="s">
        <v>81</v>
      </c>
      <c r="U612" t="s">
        <v>82</v>
      </c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HYPERLINK("https://hotelmonitor-cachepage.eclerx.com/savepage/tk_1544427331535259_sr_2399.html","info")</f>
        <v/>
      </c>
      <c r="AA612" t="n">
        <v>-2950771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88</v>
      </c>
      <c r="AO612" t="s"/>
      <c r="AP612" t="n">
        <v>372</v>
      </c>
      <c r="AQ612" t="s">
        <v>89</v>
      </c>
      <c r="AR612" t="s"/>
      <c r="AS612" t="s"/>
      <c r="AT612" t="s">
        <v>90</v>
      </c>
      <c r="AU612" t="s"/>
      <c r="AV612" t="s"/>
      <c r="AW612" t="s"/>
      <c r="AX612" t="s"/>
      <c r="AY612" t="n">
        <v>2950771</v>
      </c>
      <c r="AZ612" t="s">
        <v>929</v>
      </c>
      <c r="BA612" t="s"/>
      <c r="BB612" t="n">
        <v>40392</v>
      </c>
      <c r="BC612" t="n">
        <v>13.274164</v>
      </c>
      <c r="BD612" t="n">
        <v>52.479907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926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284.2</v>
      </c>
      <c r="L613" t="s">
        <v>76</v>
      </c>
      <c r="M613" t="s"/>
      <c r="N613" t="s">
        <v>166</v>
      </c>
      <c r="O613" t="s">
        <v>78</v>
      </c>
      <c r="P613" t="s">
        <v>926</v>
      </c>
      <c r="Q613" t="s"/>
      <c r="R613" t="s">
        <v>277</v>
      </c>
      <c r="S613" t="s">
        <v>933</v>
      </c>
      <c r="T613" t="s">
        <v>81</v>
      </c>
      <c r="U613" t="s">
        <v>82</v>
      </c>
      <c r="V613" t="s">
        <v>83</v>
      </c>
      <c r="W613" t="s">
        <v>108</v>
      </c>
      <c r="X613" t="s"/>
      <c r="Y613" t="s">
        <v>85</v>
      </c>
      <c r="Z613">
        <f>HYPERLINK("https://hotelmonitor-cachepage.eclerx.com/savepage/tk_1544427331535259_sr_2399.html","info")</f>
        <v/>
      </c>
      <c r="AA613" t="n">
        <v>-2950771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88</v>
      </c>
      <c r="AO613" t="s"/>
      <c r="AP613" t="n">
        <v>372</v>
      </c>
      <c r="AQ613" t="s">
        <v>89</v>
      </c>
      <c r="AR613" t="s"/>
      <c r="AS613" t="s"/>
      <c r="AT613" t="s">
        <v>90</v>
      </c>
      <c r="AU613" t="s"/>
      <c r="AV613" t="s"/>
      <c r="AW613" t="s"/>
      <c r="AX613" t="s"/>
      <c r="AY613" t="n">
        <v>2950771</v>
      </c>
      <c r="AZ613" t="s">
        <v>929</v>
      </c>
      <c r="BA613" t="s"/>
      <c r="BB613" t="n">
        <v>40392</v>
      </c>
      <c r="BC613" t="n">
        <v>13.274164</v>
      </c>
      <c r="BD613" t="n">
        <v>52.479907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926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472</v>
      </c>
      <c r="L614" t="s">
        <v>76</v>
      </c>
      <c r="M614" t="s"/>
      <c r="N614" t="s">
        <v>934</v>
      </c>
      <c r="O614" t="s">
        <v>78</v>
      </c>
      <c r="P614" t="s">
        <v>926</v>
      </c>
      <c r="Q614" t="s"/>
      <c r="R614" t="s">
        <v>277</v>
      </c>
      <c r="S614" t="s">
        <v>935</v>
      </c>
      <c r="T614" t="s">
        <v>81</v>
      </c>
      <c r="U614" t="s">
        <v>82</v>
      </c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HYPERLINK("https://hotelmonitor-cachepage.eclerx.com/savepage/tk_1544427331535259_sr_2399.html","info")</f>
        <v/>
      </c>
      <c r="AA614" t="n">
        <v>-2950771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88</v>
      </c>
      <c r="AO614" t="s"/>
      <c r="AP614" t="n">
        <v>372</v>
      </c>
      <c r="AQ614" t="s">
        <v>89</v>
      </c>
      <c r="AR614" t="s"/>
      <c r="AS614" t="s"/>
      <c r="AT614" t="s">
        <v>90</v>
      </c>
      <c r="AU614" t="s"/>
      <c r="AV614" t="s"/>
      <c r="AW614" t="s"/>
      <c r="AX614" t="s"/>
      <c r="AY614" t="n">
        <v>2950771</v>
      </c>
      <c r="AZ614" t="s">
        <v>929</v>
      </c>
      <c r="BA614" t="s"/>
      <c r="BB614" t="n">
        <v>40392</v>
      </c>
      <c r="BC614" t="n">
        <v>13.274164</v>
      </c>
      <c r="BD614" t="n">
        <v>52.479907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926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472</v>
      </c>
      <c r="L615" t="s">
        <v>76</v>
      </c>
      <c r="M615" t="s"/>
      <c r="N615" t="s">
        <v>936</v>
      </c>
      <c r="O615" t="s">
        <v>78</v>
      </c>
      <c r="P615" t="s">
        <v>926</v>
      </c>
      <c r="Q615" t="s"/>
      <c r="R615" t="s">
        <v>277</v>
      </c>
      <c r="S615" t="s">
        <v>935</v>
      </c>
      <c r="T615" t="s">
        <v>81</v>
      </c>
      <c r="U615" t="s">
        <v>82</v>
      </c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HYPERLINK("https://hotelmonitor-cachepage.eclerx.com/savepage/tk_1544427331535259_sr_2399.html","info")</f>
        <v/>
      </c>
      <c r="AA615" t="n">
        <v>-2950771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88</v>
      </c>
      <c r="AO615" t="s"/>
      <c r="AP615" t="n">
        <v>372</v>
      </c>
      <c r="AQ615" t="s">
        <v>89</v>
      </c>
      <c r="AR615" t="s"/>
      <c r="AS615" t="s"/>
      <c r="AT615" t="s">
        <v>90</v>
      </c>
      <c r="AU615" t="s"/>
      <c r="AV615" t="s"/>
      <c r="AW615" t="s"/>
      <c r="AX615" t="s"/>
      <c r="AY615" t="n">
        <v>2950771</v>
      </c>
      <c r="AZ615" t="s">
        <v>929</v>
      </c>
      <c r="BA615" t="s"/>
      <c r="BB615" t="n">
        <v>40392</v>
      </c>
      <c r="BC615" t="n">
        <v>13.274164</v>
      </c>
      <c r="BD615" t="n">
        <v>52.479907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926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524.2</v>
      </c>
      <c r="L616" t="s">
        <v>76</v>
      </c>
      <c r="M616" t="s"/>
      <c r="N616" t="s">
        <v>934</v>
      </c>
      <c r="O616" t="s">
        <v>78</v>
      </c>
      <c r="P616" t="s">
        <v>926</v>
      </c>
      <c r="Q616" t="s"/>
      <c r="R616" t="s">
        <v>277</v>
      </c>
      <c r="S616" t="s">
        <v>937</v>
      </c>
      <c r="T616" t="s">
        <v>81</v>
      </c>
      <c r="U616" t="s">
        <v>82</v>
      </c>
      <c r="V616" t="s">
        <v>83</v>
      </c>
      <c r="W616" t="s">
        <v>108</v>
      </c>
      <c r="X616" t="s"/>
      <c r="Y616" t="s">
        <v>85</v>
      </c>
      <c r="Z616">
        <f>HYPERLINK("https://hotelmonitor-cachepage.eclerx.com/savepage/tk_1544427331535259_sr_2399.html","info")</f>
        <v/>
      </c>
      <c r="AA616" t="n">
        <v>-2950771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88</v>
      </c>
      <c r="AO616" t="s"/>
      <c r="AP616" t="n">
        <v>372</v>
      </c>
      <c r="AQ616" t="s">
        <v>89</v>
      </c>
      <c r="AR616" t="s"/>
      <c r="AS616" t="s"/>
      <c r="AT616" t="s">
        <v>90</v>
      </c>
      <c r="AU616" t="s"/>
      <c r="AV616" t="s"/>
      <c r="AW616" t="s"/>
      <c r="AX616" t="s"/>
      <c r="AY616" t="n">
        <v>2950771</v>
      </c>
      <c r="AZ616" t="s">
        <v>929</v>
      </c>
      <c r="BA616" t="s"/>
      <c r="BB616" t="n">
        <v>40392</v>
      </c>
      <c r="BC616" t="n">
        <v>13.274164</v>
      </c>
      <c r="BD616" t="n">
        <v>52.479907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926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524.2</v>
      </c>
      <c r="L617" t="s">
        <v>76</v>
      </c>
      <c r="M617" t="s"/>
      <c r="N617" t="s">
        <v>936</v>
      </c>
      <c r="O617" t="s">
        <v>78</v>
      </c>
      <c r="P617" t="s">
        <v>926</v>
      </c>
      <c r="Q617" t="s"/>
      <c r="R617" t="s">
        <v>277</v>
      </c>
      <c r="S617" t="s">
        <v>937</v>
      </c>
      <c r="T617" t="s">
        <v>81</v>
      </c>
      <c r="U617" t="s">
        <v>82</v>
      </c>
      <c r="V617" t="s">
        <v>83</v>
      </c>
      <c r="W617" t="s">
        <v>108</v>
      </c>
      <c r="X617" t="s"/>
      <c r="Y617" t="s">
        <v>85</v>
      </c>
      <c r="Z617">
        <f>HYPERLINK("https://hotelmonitor-cachepage.eclerx.com/savepage/tk_1544427331535259_sr_2399.html","info")</f>
        <v/>
      </c>
      <c r="AA617" t="n">
        <v>-2950771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88</v>
      </c>
      <c r="AO617" t="s"/>
      <c r="AP617" t="n">
        <v>372</v>
      </c>
      <c r="AQ617" t="s">
        <v>89</v>
      </c>
      <c r="AR617" t="s"/>
      <c r="AS617" t="s"/>
      <c r="AT617" t="s">
        <v>90</v>
      </c>
      <c r="AU617" t="s"/>
      <c r="AV617" t="s"/>
      <c r="AW617" t="s"/>
      <c r="AX617" t="s"/>
      <c r="AY617" t="n">
        <v>2950771</v>
      </c>
      <c r="AZ617" t="s">
        <v>929</v>
      </c>
      <c r="BA617" t="s"/>
      <c r="BB617" t="n">
        <v>40392</v>
      </c>
      <c r="BC617" t="n">
        <v>13.274164</v>
      </c>
      <c r="BD617" t="n">
        <v>52.479907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938</v>
      </c>
      <c r="F618" t="n">
        <v>-1</v>
      </c>
      <c r="G618" t="s">
        <v>74</v>
      </c>
      <c r="H618" t="s">
        <v>75</v>
      </c>
      <c r="I618" t="s"/>
      <c r="J618" t="s">
        <v>74</v>
      </c>
      <c r="K618" t="n">
        <v>79</v>
      </c>
      <c r="L618" t="s">
        <v>76</v>
      </c>
      <c r="M618" t="s"/>
      <c r="N618" t="s">
        <v>121</v>
      </c>
      <c r="O618" t="s">
        <v>78</v>
      </c>
      <c r="P618" t="s">
        <v>938</v>
      </c>
      <c r="Q618" t="s"/>
      <c r="R618" t="s">
        <v>119</v>
      </c>
      <c r="S618" t="s">
        <v>342</v>
      </c>
      <c r="T618" t="s">
        <v>81</v>
      </c>
      <c r="U618" t="s">
        <v>82</v>
      </c>
      <c r="V618" t="s">
        <v>83</v>
      </c>
      <c r="W618" t="s">
        <v>108</v>
      </c>
      <c r="X618" t="s"/>
      <c r="Y618" t="s">
        <v>85</v>
      </c>
      <c r="Z618">
        <f>HYPERLINK("https://hotelmonitor-cachepage.eclerx.com/savepage/tk_15444265421614685_sr_2399.html","info")</f>
        <v/>
      </c>
      <c r="AA618" t="n">
        <v>-6163867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88</v>
      </c>
      <c r="AO618" t="s"/>
      <c r="AP618" t="n">
        <v>141</v>
      </c>
      <c r="AQ618" t="s">
        <v>89</v>
      </c>
      <c r="AR618" t="s"/>
      <c r="AS618" t="s"/>
      <c r="AT618" t="s">
        <v>90</v>
      </c>
      <c r="AU618" t="s"/>
      <c r="AV618" t="s"/>
      <c r="AW618" t="s"/>
      <c r="AX618" t="s"/>
      <c r="AY618" t="n">
        <v>6163867</v>
      </c>
      <c r="AZ618" t="s">
        <v>939</v>
      </c>
      <c r="BA618" t="s"/>
      <c r="BB618" t="n">
        <v>217031</v>
      </c>
      <c r="BC618" t="n">
        <v>13.388108</v>
      </c>
      <c r="BD618" t="n">
        <v>52.522652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938</v>
      </c>
      <c r="F619" t="n">
        <v>-1</v>
      </c>
      <c r="G619" t="s">
        <v>74</v>
      </c>
      <c r="H619" t="s">
        <v>75</v>
      </c>
      <c r="I619" t="s"/>
      <c r="J619" t="s">
        <v>74</v>
      </c>
      <c r="K619" t="n">
        <v>99</v>
      </c>
      <c r="L619" t="s">
        <v>76</v>
      </c>
      <c r="M619" t="s"/>
      <c r="N619" t="s">
        <v>940</v>
      </c>
      <c r="O619" t="s">
        <v>78</v>
      </c>
      <c r="P619" t="s">
        <v>938</v>
      </c>
      <c r="Q619" t="s"/>
      <c r="R619" t="s">
        <v>119</v>
      </c>
      <c r="S619" t="s">
        <v>103</v>
      </c>
      <c r="T619" t="s">
        <v>81</v>
      </c>
      <c r="U619" t="s">
        <v>82</v>
      </c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HYPERLINK("https://hotelmonitor-cachepage.eclerx.com/savepage/tk_15444265421614685_sr_2399.html","info")</f>
        <v/>
      </c>
      <c r="AA619" t="n">
        <v>-6163867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88</v>
      </c>
      <c r="AO619" t="s"/>
      <c r="AP619" t="n">
        <v>141</v>
      </c>
      <c r="AQ619" t="s">
        <v>89</v>
      </c>
      <c r="AR619" t="s"/>
      <c r="AS619" t="s"/>
      <c r="AT619" t="s">
        <v>90</v>
      </c>
      <c r="AU619" t="s"/>
      <c r="AV619" t="s"/>
      <c r="AW619" t="s"/>
      <c r="AX619" t="s"/>
      <c r="AY619" t="n">
        <v>6163867</v>
      </c>
      <c r="AZ619" t="s">
        <v>939</v>
      </c>
      <c r="BA619" t="s"/>
      <c r="BB619" t="n">
        <v>217031</v>
      </c>
      <c r="BC619" t="n">
        <v>13.388108</v>
      </c>
      <c r="BD619" t="n">
        <v>52.522652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938</v>
      </c>
      <c r="F620" t="n">
        <v>-1</v>
      </c>
      <c r="G620" t="s">
        <v>74</v>
      </c>
      <c r="H620" t="s">
        <v>75</v>
      </c>
      <c r="I620" t="s"/>
      <c r="J620" t="s">
        <v>74</v>
      </c>
      <c r="K620" t="n">
        <v>129</v>
      </c>
      <c r="L620" t="s">
        <v>76</v>
      </c>
      <c r="M620" t="s"/>
      <c r="N620" t="s">
        <v>941</v>
      </c>
      <c r="O620" t="s">
        <v>78</v>
      </c>
      <c r="P620" t="s">
        <v>938</v>
      </c>
      <c r="Q620" t="s"/>
      <c r="R620" t="s">
        <v>119</v>
      </c>
      <c r="S620" t="s">
        <v>243</v>
      </c>
      <c r="T620" t="s">
        <v>81</v>
      </c>
      <c r="U620" t="s">
        <v>82</v>
      </c>
      <c r="V620" t="s">
        <v>83</v>
      </c>
      <c r="W620" t="s">
        <v>108</v>
      </c>
      <c r="X620" t="s"/>
      <c r="Y620" t="s">
        <v>85</v>
      </c>
      <c r="Z620">
        <f>HYPERLINK("https://hotelmonitor-cachepage.eclerx.com/savepage/tk_15444265421614685_sr_2399.html","info")</f>
        <v/>
      </c>
      <c r="AA620" t="n">
        <v>-6163867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88</v>
      </c>
      <c r="AO620" t="s"/>
      <c r="AP620" t="n">
        <v>141</v>
      </c>
      <c r="AQ620" t="s">
        <v>89</v>
      </c>
      <c r="AR620" t="s"/>
      <c r="AS620" t="s"/>
      <c r="AT620" t="s">
        <v>90</v>
      </c>
      <c r="AU620" t="s"/>
      <c r="AV620" t="s"/>
      <c r="AW620" t="s"/>
      <c r="AX620" t="s"/>
      <c r="AY620" t="n">
        <v>6163867</v>
      </c>
      <c r="AZ620" t="s">
        <v>939</v>
      </c>
      <c r="BA620" t="s"/>
      <c r="BB620" t="n">
        <v>217031</v>
      </c>
      <c r="BC620" t="n">
        <v>13.388108</v>
      </c>
      <c r="BD620" t="n">
        <v>52.522652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942</v>
      </c>
      <c r="F621" t="n">
        <v>76884</v>
      </c>
      <c r="G621" t="s">
        <v>74</v>
      </c>
      <c r="H621" t="s">
        <v>75</v>
      </c>
      <c r="I621" t="s"/>
      <c r="J621" t="s">
        <v>74</v>
      </c>
      <c r="K621" t="n">
        <v>61</v>
      </c>
      <c r="L621" t="s">
        <v>76</v>
      </c>
      <c r="M621" t="s"/>
      <c r="N621" t="s">
        <v>121</v>
      </c>
      <c r="O621" t="s">
        <v>78</v>
      </c>
      <c r="P621" t="s">
        <v>943</v>
      </c>
      <c r="Q621" t="s"/>
      <c r="R621" t="s">
        <v>79</v>
      </c>
      <c r="S621" t="s">
        <v>613</v>
      </c>
      <c r="T621" t="s">
        <v>81</v>
      </c>
      <c r="U621" t="s">
        <v>82</v>
      </c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HYPERLINK("https://hotelmonitor-cachepage.eclerx.com/savepage/tk_15444268459146576_sr_2399.html","info")</f>
        <v/>
      </c>
      <c r="AA621" t="n">
        <v>19575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88</v>
      </c>
      <c r="AO621" t="s"/>
      <c r="AP621" t="n">
        <v>227</v>
      </c>
      <c r="AQ621" t="s">
        <v>89</v>
      </c>
      <c r="AR621" t="s"/>
      <c r="AS621" t="s"/>
      <c r="AT621" t="s">
        <v>90</v>
      </c>
      <c r="AU621" t="s"/>
      <c r="AV621" t="s"/>
      <c r="AW621" t="s"/>
      <c r="AX621" t="s"/>
      <c r="AY621" t="n">
        <v>3654347</v>
      </c>
      <c r="AZ621" t="s">
        <v>944</v>
      </c>
      <c r="BA621" t="s"/>
      <c r="BB621" t="n">
        <v>67520</v>
      </c>
      <c r="BC621" t="n">
        <v>13.305938</v>
      </c>
      <c r="BD621" t="n">
        <v>52.50658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945</v>
      </c>
      <c r="F622" t="n">
        <v>2173604</v>
      </c>
      <c r="G622" t="s">
        <v>74</v>
      </c>
      <c r="H622" t="s">
        <v>75</v>
      </c>
      <c r="I622" t="s"/>
      <c r="J622" t="s">
        <v>74</v>
      </c>
      <c r="K622" t="n">
        <v>60</v>
      </c>
      <c r="L622" t="s">
        <v>76</v>
      </c>
      <c r="M622" t="s"/>
      <c r="N622" t="s">
        <v>404</v>
      </c>
      <c r="O622" t="s">
        <v>78</v>
      </c>
      <c r="P622" t="s">
        <v>946</v>
      </c>
      <c r="Q622" t="s"/>
      <c r="R622" t="s">
        <v>114</v>
      </c>
      <c r="S622" t="s">
        <v>656</v>
      </c>
      <c r="T622" t="s">
        <v>81</v>
      </c>
      <c r="U622" t="s">
        <v>82</v>
      </c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HYPERLINK("https://hotelmonitor-cachepage.eclerx.com/savepage/tk_15444260944817271_sr_2399.html","info")</f>
        <v/>
      </c>
      <c r="AA622" t="n">
        <v>228054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88</v>
      </c>
      <c r="AO622" t="s"/>
      <c r="AP622" t="n">
        <v>7</v>
      </c>
      <c r="AQ622" t="s">
        <v>89</v>
      </c>
      <c r="AR622" t="s"/>
      <c r="AS622" t="s"/>
      <c r="AT622" t="s">
        <v>90</v>
      </c>
      <c r="AU622" t="s"/>
      <c r="AV622" t="s"/>
      <c r="AW622" t="s"/>
      <c r="AX622" t="s"/>
      <c r="AY622" t="n">
        <v>2071549</v>
      </c>
      <c r="AZ622" t="s">
        <v>947</v>
      </c>
      <c r="BA622" t="s"/>
      <c r="BB622" t="n">
        <v>72945</v>
      </c>
      <c r="BC622" t="n">
        <v>13.429745</v>
      </c>
      <c r="BD622" t="n">
        <v>52.510011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945</v>
      </c>
      <c r="F623" t="n">
        <v>2173604</v>
      </c>
      <c r="G623" t="s">
        <v>74</v>
      </c>
      <c r="H623" t="s">
        <v>75</v>
      </c>
      <c r="I623" t="s"/>
      <c r="J623" t="s">
        <v>74</v>
      </c>
      <c r="K623" t="n">
        <v>71</v>
      </c>
      <c r="L623" t="s">
        <v>76</v>
      </c>
      <c r="M623" t="s"/>
      <c r="N623" t="s">
        <v>406</v>
      </c>
      <c r="O623" t="s">
        <v>78</v>
      </c>
      <c r="P623" t="s">
        <v>946</v>
      </c>
      <c r="Q623" t="s"/>
      <c r="R623" t="s">
        <v>114</v>
      </c>
      <c r="S623" t="s">
        <v>339</v>
      </c>
      <c r="T623" t="s">
        <v>81</v>
      </c>
      <c r="U623" t="s">
        <v>82</v>
      </c>
      <c r="V623" t="s">
        <v>83</v>
      </c>
      <c r="W623" t="s">
        <v>84</v>
      </c>
      <c r="X623" t="s"/>
      <c r="Y623" t="s">
        <v>85</v>
      </c>
      <c r="Z623">
        <f>HYPERLINK("https://hotelmonitor-cachepage.eclerx.com/savepage/tk_15444260944817271_sr_2399.html","info")</f>
        <v/>
      </c>
      <c r="AA623" t="n">
        <v>228054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88</v>
      </c>
      <c r="AO623" t="s"/>
      <c r="AP623" t="n">
        <v>7</v>
      </c>
      <c r="AQ623" t="s">
        <v>89</v>
      </c>
      <c r="AR623" t="s"/>
      <c r="AS623" t="s"/>
      <c r="AT623" t="s">
        <v>90</v>
      </c>
      <c r="AU623" t="s"/>
      <c r="AV623" t="s"/>
      <c r="AW623" t="s"/>
      <c r="AX623" t="s"/>
      <c r="AY623" t="n">
        <v>2071549</v>
      </c>
      <c r="AZ623" t="s">
        <v>947</v>
      </c>
      <c r="BA623" t="s"/>
      <c r="BB623" t="n">
        <v>72945</v>
      </c>
      <c r="BC623" t="n">
        <v>13.429745</v>
      </c>
      <c r="BD623" t="n">
        <v>52.510011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945</v>
      </c>
      <c r="F624" t="n">
        <v>2173604</v>
      </c>
      <c r="G624" t="s">
        <v>74</v>
      </c>
      <c r="H624" t="s">
        <v>75</v>
      </c>
      <c r="I624" t="s"/>
      <c r="J624" t="s">
        <v>74</v>
      </c>
      <c r="K624" t="n">
        <v>60</v>
      </c>
      <c r="L624" t="s">
        <v>76</v>
      </c>
      <c r="M624" t="s"/>
      <c r="N624" t="s">
        <v>948</v>
      </c>
      <c r="O624" t="s">
        <v>78</v>
      </c>
      <c r="P624" t="s">
        <v>946</v>
      </c>
      <c r="Q624" t="s"/>
      <c r="R624" t="s">
        <v>114</v>
      </c>
      <c r="S624" t="s">
        <v>656</v>
      </c>
      <c r="T624" t="s">
        <v>81</v>
      </c>
      <c r="U624" t="s">
        <v>82</v>
      </c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HYPERLINK("https://hotelmonitor-cachepage.eclerx.com/savepage/tk_15444260944817271_sr_2399.html","info")</f>
        <v/>
      </c>
      <c r="AA624" t="n">
        <v>228054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88</v>
      </c>
      <c r="AO624" t="s"/>
      <c r="AP624" t="n">
        <v>7</v>
      </c>
      <c r="AQ624" t="s">
        <v>89</v>
      </c>
      <c r="AR624" t="s"/>
      <c r="AS624" t="s"/>
      <c r="AT624" t="s">
        <v>90</v>
      </c>
      <c r="AU624" t="s"/>
      <c r="AV624" t="s"/>
      <c r="AW624" t="s"/>
      <c r="AX624" t="s"/>
      <c r="AY624" t="n">
        <v>2071549</v>
      </c>
      <c r="AZ624" t="s">
        <v>947</v>
      </c>
      <c r="BA624" t="s"/>
      <c r="BB624" t="n">
        <v>72945</v>
      </c>
      <c r="BC624" t="n">
        <v>13.429745</v>
      </c>
      <c r="BD624" t="n">
        <v>52.510011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945</v>
      </c>
      <c r="F625" t="n">
        <v>2173604</v>
      </c>
      <c r="G625" t="s">
        <v>74</v>
      </c>
      <c r="H625" t="s">
        <v>75</v>
      </c>
      <c r="I625" t="s"/>
      <c r="J625" t="s">
        <v>74</v>
      </c>
      <c r="K625" t="n">
        <v>60</v>
      </c>
      <c r="L625" t="s">
        <v>76</v>
      </c>
      <c r="M625" t="s"/>
      <c r="N625" t="s">
        <v>95</v>
      </c>
      <c r="O625" t="s">
        <v>78</v>
      </c>
      <c r="P625" t="s">
        <v>946</v>
      </c>
      <c r="Q625" t="s"/>
      <c r="R625" t="s">
        <v>114</v>
      </c>
      <c r="S625" t="s">
        <v>656</v>
      </c>
      <c r="T625" t="s">
        <v>81</v>
      </c>
      <c r="U625" t="s">
        <v>82</v>
      </c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HYPERLINK("https://hotelmonitor-cachepage.eclerx.com/savepage/tk_15444260944817271_sr_2399.html","info")</f>
        <v/>
      </c>
      <c r="AA625" t="n">
        <v>228054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88</v>
      </c>
      <c r="AO625" t="s"/>
      <c r="AP625" t="n">
        <v>7</v>
      </c>
      <c r="AQ625" t="s">
        <v>89</v>
      </c>
      <c r="AR625" t="s"/>
      <c r="AS625" t="s"/>
      <c r="AT625" t="s">
        <v>90</v>
      </c>
      <c r="AU625" t="s"/>
      <c r="AV625" t="s"/>
      <c r="AW625" t="s"/>
      <c r="AX625" t="s"/>
      <c r="AY625" t="n">
        <v>2071549</v>
      </c>
      <c r="AZ625" t="s">
        <v>947</v>
      </c>
      <c r="BA625" t="s"/>
      <c r="BB625" t="n">
        <v>72945</v>
      </c>
      <c r="BC625" t="n">
        <v>13.429745</v>
      </c>
      <c r="BD625" t="n">
        <v>52.510011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945</v>
      </c>
      <c r="F626" t="n">
        <v>2173604</v>
      </c>
      <c r="G626" t="s">
        <v>74</v>
      </c>
      <c r="H626" t="s">
        <v>75</v>
      </c>
      <c r="I626" t="s"/>
      <c r="J626" t="s">
        <v>74</v>
      </c>
      <c r="K626" t="n">
        <v>60</v>
      </c>
      <c r="L626" t="s">
        <v>76</v>
      </c>
      <c r="M626" t="s"/>
      <c r="N626" t="s">
        <v>409</v>
      </c>
      <c r="O626" t="s">
        <v>78</v>
      </c>
      <c r="P626" t="s">
        <v>946</v>
      </c>
      <c r="Q626" t="s"/>
      <c r="R626" t="s">
        <v>114</v>
      </c>
      <c r="S626" t="s">
        <v>656</v>
      </c>
      <c r="T626" t="s">
        <v>81</v>
      </c>
      <c r="U626" t="s">
        <v>82</v>
      </c>
      <c r="V626" t="s">
        <v>83</v>
      </c>
      <c r="W626" t="s">
        <v>84</v>
      </c>
      <c r="X626" t="s"/>
      <c r="Y626" t="s">
        <v>85</v>
      </c>
      <c r="Z626">
        <f>HYPERLINK("https://hotelmonitor-cachepage.eclerx.com/savepage/tk_15444260944817271_sr_2399.html","info")</f>
        <v/>
      </c>
      <c r="AA626" t="n">
        <v>228054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88</v>
      </c>
      <c r="AO626" t="s"/>
      <c r="AP626" t="n">
        <v>7</v>
      </c>
      <c r="AQ626" t="s">
        <v>89</v>
      </c>
      <c r="AR626" t="s"/>
      <c r="AS626" t="s"/>
      <c r="AT626" t="s">
        <v>90</v>
      </c>
      <c r="AU626" t="s"/>
      <c r="AV626" t="s"/>
      <c r="AW626" t="s"/>
      <c r="AX626" t="s"/>
      <c r="AY626" t="n">
        <v>2071549</v>
      </c>
      <c r="AZ626" t="s">
        <v>947</v>
      </c>
      <c r="BA626" t="s"/>
      <c r="BB626" t="n">
        <v>72945</v>
      </c>
      <c r="BC626" t="n">
        <v>13.429745</v>
      </c>
      <c r="BD626" t="n">
        <v>52.510011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945</v>
      </c>
      <c r="F627" t="n">
        <v>2173604</v>
      </c>
      <c r="G627" t="s">
        <v>74</v>
      </c>
      <c r="H627" t="s">
        <v>75</v>
      </c>
      <c r="I627" t="s"/>
      <c r="J627" t="s">
        <v>74</v>
      </c>
      <c r="K627" t="n">
        <v>60</v>
      </c>
      <c r="L627" t="s">
        <v>76</v>
      </c>
      <c r="M627" t="s"/>
      <c r="N627" t="s">
        <v>948</v>
      </c>
      <c r="O627" t="s">
        <v>78</v>
      </c>
      <c r="P627" t="s">
        <v>946</v>
      </c>
      <c r="Q627" t="s"/>
      <c r="R627" t="s">
        <v>114</v>
      </c>
      <c r="S627" t="s">
        <v>656</v>
      </c>
      <c r="T627" t="s">
        <v>81</v>
      </c>
      <c r="U627" t="s">
        <v>82</v>
      </c>
      <c r="V627" t="s">
        <v>83</v>
      </c>
      <c r="W627" t="s">
        <v>84</v>
      </c>
      <c r="X627" t="s"/>
      <c r="Y627" t="s">
        <v>85</v>
      </c>
      <c r="Z627">
        <f>HYPERLINK("https://hotelmonitor-cachepage.eclerx.com/savepage/tk_15444260944817271_sr_2399.html","info")</f>
        <v/>
      </c>
      <c r="AA627" t="n">
        <v>228054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88</v>
      </c>
      <c r="AO627" t="s"/>
      <c r="AP627" t="n">
        <v>7</v>
      </c>
      <c r="AQ627" t="s">
        <v>89</v>
      </c>
      <c r="AR627" t="s"/>
      <c r="AS627" t="s"/>
      <c r="AT627" t="s">
        <v>90</v>
      </c>
      <c r="AU627" t="s"/>
      <c r="AV627" t="s"/>
      <c r="AW627" t="s"/>
      <c r="AX627" t="s"/>
      <c r="AY627" t="n">
        <v>2071549</v>
      </c>
      <c r="AZ627" t="s">
        <v>947</v>
      </c>
      <c r="BA627" t="s"/>
      <c r="BB627" t="n">
        <v>72945</v>
      </c>
      <c r="BC627" t="n">
        <v>13.429745</v>
      </c>
      <c r="BD627" t="n">
        <v>52.510011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945</v>
      </c>
      <c r="F628" t="n">
        <v>2173604</v>
      </c>
      <c r="G628" t="s">
        <v>74</v>
      </c>
      <c r="H628" t="s">
        <v>75</v>
      </c>
      <c r="I628" t="s"/>
      <c r="J628" t="s">
        <v>74</v>
      </c>
      <c r="K628" t="n">
        <v>60</v>
      </c>
      <c r="L628" t="s">
        <v>76</v>
      </c>
      <c r="M628" t="s"/>
      <c r="N628" t="s">
        <v>95</v>
      </c>
      <c r="O628" t="s">
        <v>78</v>
      </c>
      <c r="P628" t="s">
        <v>946</v>
      </c>
      <c r="Q628" t="s"/>
      <c r="R628" t="s">
        <v>114</v>
      </c>
      <c r="S628" t="s">
        <v>656</v>
      </c>
      <c r="T628" t="s">
        <v>81</v>
      </c>
      <c r="U628" t="s">
        <v>82</v>
      </c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HYPERLINK("https://hotelmonitor-cachepage.eclerx.com/savepage/tk_15444260944817271_sr_2399.html","info")</f>
        <v/>
      </c>
      <c r="AA628" t="n">
        <v>228054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88</v>
      </c>
      <c r="AO628" t="s"/>
      <c r="AP628" t="n">
        <v>7</v>
      </c>
      <c r="AQ628" t="s">
        <v>89</v>
      </c>
      <c r="AR628" t="s"/>
      <c r="AS628" t="s"/>
      <c r="AT628" t="s">
        <v>90</v>
      </c>
      <c r="AU628" t="s"/>
      <c r="AV628" t="s"/>
      <c r="AW628" t="s"/>
      <c r="AX628" t="s"/>
      <c r="AY628" t="n">
        <v>2071549</v>
      </c>
      <c r="AZ628" t="s">
        <v>947</v>
      </c>
      <c r="BA628" t="s"/>
      <c r="BB628" t="n">
        <v>72945</v>
      </c>
      <c r="BC628" t="n">
        <v>13.429745</v>
      </c>
      <c r="BD628" t="n">
        <v>52.510011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945</v>
      </c>
      <c r="F629" t="n">
        <v>2173604</v>
      </c>
      <c r="G629" t="s">
        <v>74</v>
      </c>
      <c r="H629" t="s">
        <v>75</v>
      </c>
      <c r="I629" t="s"/>
      <c r="J629" t="s">
        <v>74</v>
      </c>
      <c r="K629" t="n">
        <v>70</v>
      </c>
      <c r="L629" t="s">
        <v>76</v>
      </c>
      <c r="M629" t="s"/>
      <c r="N629" t="s">
        <v>949</v>
      </c>
      <c r="O629" t="s">
        <v>78</v>
      </c>
      <c r="P629" t="s">
        <v>946</v>
      </c>
      <c r="Q629" t="s"/>
      <c r="R629" t="s">
        <v>114</v>
      </c>
      <c r="S629" t="s">
        <v>251</v>
      </c>
      <c r="T629" t="s">
        <v>81</v>
      </c>
      <c r="U629" t="s">
        <v>82</v>
      </c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HYPERLINK("https://hotelmonitor-cachepage.eclerx.com/savepage/tk_15444260944817271_sr_2399.html","info")</f>
        <v/>
      </c>
      <c r="AA629" t="n">
        <v>228054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88</v>
      </c>
      <c r="AO629" t="s"/>
      <c r="AP629" t="n">
        <v>7</v>
      </c>
      <c r="AQ629" t="s">
        <v>89</v>
      </c>
      <c r="AR629" t="s"/>
      <c r="AS629" t="s"/>
      <c r="AT629" t="s">
        <v>90</v>
      </c>
      <c r="AU629" t="s"/>
      <c r="AV629" t="s"/>
      <c r="AW629" t="s"/>
      <c r="AX629" t="s"/>
      <c r="AY629" t="n">
        <v>2071549</v>
      </c>
      <c r="AZ629" t="s">
        <v>947</v>
      </c>
      <c r="BA629" t="s"/>
      <c r="BB629" t="n">
        <v>72945</v>
      </c>
      <c r="BC629" t="n">
        <v>13.429745</v>
      </c>
      <c r="BD629" t="n">
        <v>52.510011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945</v>
      </c>
      <c r="F630" t="n">
        <v>2173604</v>
      </c>
      <c r="G630" t="s">
        <v>74</v>
      </c>
      <c r="H630" t="s">
        <v>75</v>
      </c>
      <c r="I630" t="s"/>
      <c r="J630" t="s">
        <v>74</v>
      </c>
      <c r="K630" t="n">
        <v>70</v>
      </c>
      <c r="L630" t="s">
        <v>76</v>
      </c>
      <c r="M630" t="s"/>
      <c r="N630" t="s">
        <v>949</v>
      </c>
      <c r="O630" t="s">
        <v>78</v>
      </c>
      <c r="P630" t="s">
        <v>946</v>
      </c>
      <c r="Q630" t="s"/>
      <c r="R630" t="s">
        <v>114</v>
      </c>
      <c r="S630" t="s">
        <v>251</v>
      </c>
      <c r="T630" t="s">
        <v>81</v>
      </c>
      <c r="U630" t="s">
        <v>82</v>
      </c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HYPERLINK("https://hotelmonitor-cachepage.eclerx.com/savepage/tk_15444260944817271_sr_2399.html","info")</f>
        <v/>
      </c>
      <c r="AA630" t="n">
        <v>228054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88</v>
      </c>
      <c r="AO630" t="s"/>
      <c r="AP630" t="n">
        <v>7</v>
      </c>
      <c r="AQ630" t="s">
        <v>89</v>
      </c>
      <c r="AR630" t="s"/>
      <c r="AS630" t="s"/>
      <c r="AT630" t="s">
        <v>90</v>
      </c>
      <c r="AU630" t="s"/>
      <c r="AV630" t="s"/>
      <c r="AW630" t="s"/>
      <c r="AX630" t="s"/>
      <c r="AY630" t="n">
        <v>2071549</v>
      </c>
      <c r="AZ630" t="s">
        <v>947</v>
      </c>
      <c r="BA630" t="s"/>
      <c r="BB630" t="n">
        <v>72945</v>
      </c>
      <c r="BC630" t="n">
        <v>13.429745</v>
      </c>
      <c r="BD630" t="n">
        <v>52.510011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945</v>
      </c>
      <c r="F631" t="n">
        <v>2173604</v>
      </c>
      <c r="G631" t="s">
        <v>74</v>
      </c>
      <c r="H631" t="s">
        <v>75</v>
      </c>
      <c r="I631" t="s"/>
      <c r="J631" t="s">
        <v>74</v>
      </c>
      <c r="K631" t="n">
        <v>71</v>
      </c>
      <c r="L631" t="s">
        <v>76</v>
      </c>
      <c r="M631" t="s"/>
      <c r="N631" t="s">
        <v>950</v>
      </c>
      <c r="O631" t="s">
        <v>78</v>
      </c>
      <c r="P631" t="s">
        <v>946</v>
      </c>
      <c r="Q631" t="s"/>
      <c r="R631" t="s">
        <v>114</v>
      </c>
      <c r="S631" t="s">
        <v>339</v>
      </c>
      <c r="T631" t="s">
        <v>81</v>
      </c>
      <c r="U631" t="s">
        <v>82</v>
      </c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HYPERLINK("https://hotelmonitor-cachepage.eclerx.com/savepage/tk_15444260944817271_sr_2399.html","info")</f>
        <v/>
      </c>
      <c r="AA631" t="n">
        <v>228054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88</v>
      </c>
      <c r="AO631" t="s"/>
      <c r="AP631" t="n">
        <v>7</v>
      </c>
      <c r="AQ631" t="s">
        <v>89</v>
      </c>
      <c r="AR631" t="s"/>
      <c r="AS631" t="s"/>
      <c r="AT631" t="s">
        <v>90</v>
      </c>
      <c r="AU631" t="s"/>
      <c r="AV631" t="s"/>
      <c r="AW631" t="s"/>
      <c r="AX631" t="s"/>
      <c r="AY631" t="n">
        <v>2071549</v>
      </c>
      <c r="AZ631" t="s">
        <v>947</v>
      </c>
      <c r="BA631" t="s"/>
      <c r="BB631" t="n">
        <v>72945</v>
      </c>
      <c r="BC631" t="n">
        <v>13.429745</v>
      </c>
      <c r="BD631" t="n">
        <v>52.510011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945</v>
      </c>
      <c r="F632" t="n">
        <v>2173604</v>
      </c>
      <c r="G632" t="s">
        <v>74</v>
      </c>
      <c r="H632" t="s">
        <v>75</v>
      </c>
      <c r="I632" t="s"/>
      <c r="J632" t="s">
        <v>74</v>
      </c>
      <c r="K632" t="n">
        <v>71</v>
      </c>
      <c r="L632" t="s">
        <v>76</v>
      </c>
      <c r="M632" t="s"/>
      <c r="N632" t="s">
        <v>100</v>
      </c>
      <c r="O632" t="s">
        <v>78</v>
      </c>
      <c r="P632" t="s">
        <v>946</v>
      </c>
      <c r="Q632" t="s"/>
      <c r="R632" t="s">
        <v>114</v>
      </c>
      <c r="S632" t="s">
        <v>339</v>
      </c>
      <c r="T632" t="s">
        <v>81</v>
      </c>
      <c r="U632" t="s">
        <v>82</v>
      </c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HYPERLINK("https://hotelmonitor-cachepage.eclerx.com/savepage/tk_15444260944817271_sr_2399.html","info")</f>
        <v/>
      </c>
      <c r="AA632" t="n">
        <v>228054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88</v>
      </c>
      <c r="AO632" t="s"/>
      <c r="AP632" t="n">
        <v>7</v>
      </c>
      <c r="AQ632" t="s">
        <v>89</v>
      </c>
      <c r="AR632" t="s"/>
      <c r="AS632" t="s"/>
      <c r="AT632" t="s">
        <v>90</v>
      </c>
      <c r="AU632" t="s"/>
      <c r="AV632" t="s"/>
      <c r="AW632" t="s"/>
      <c r="AX632" t="s"/>
      <c r="AY632" t="n">
        <v>2071549</v>
      </c>
      <c r="AZ632" t="s">
        <v>947</v>
      </c>
      <c r="BA632" t="s"/>
      <c r="BB632" t="n">
        <v>72945</v>
      </c>
      <c r="BC632" t="n">
        <v>13.429745</v>
      </c>
      <c r="BD632" t="n">
        <v>52.510011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945</v>
      </c>
      <c r="F633" t="n">
        <v>2173604</v>
      </c>
      <c r="G633" t="s">
        <v>74</v>
      </c>
      <c r="H633" t="s">
        <v>75</v>
      </c>
      <c r="I633" t="s"/>
      <c r="J633" t="s">
        <v>74</v>
      </c>
      <c r="K633" t="n">
        <v>78</v>
      </c>
      <c r="L633" t="s">
        <v>76</v>
      </c>
      <c r="M633" t="s"/>
      <c r="N633" t="s">
        <v>409</v>
      </c>
      <c r="O633" t="s">
        <v>78</v>
      </c>
      <c r="P633" t="s">
        <v>946</v>
      </c>
      <c r="Q633" t="s"/>
      <c r="R633" t="s">
        <v>114</v>
      </c>
      <c r="S633" t="s">
        <v>824</v>
      </c>
      <c r="T633" t="s">
        <v>81</v>
      </c>
      <c r="U633" t="s">
        <v>82</v>
      </c>
      <c r="V633" t="s">
        <v>83</v>
      </c>
      <c r="W633" t="s">
        <v>108</v>
      </c>
      <c r="X633" t="s"/>
      <c r="Y633" t="s">
        <v>85</v>
      </c>
      <c r="Z633">
        <f>HYPERLINK("https://hotelmonitor-cachepage.eclerx.com/savepage/tk_15444260944817271_sr_2399.html","info")</f>
        <v/>
      </c>
      <c r="AA633" t="n">
        <v>228054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88</v>
      </c>
      <c r="AO633" t="s"/>
      <c r="AP633" t="n">
        <v>7</v>
      </c>
      <c r="AQ633" t="s">
        <v>89</v>
      </c>
      <c r="AR633" t="s"/>
      <c r="AS633" t="s"/>
      <c r="AT633" t="s">
        <v>90</v>
      </c>
      <c r="AU633" t="s"/>
      <c r="AV633" t="s"/>
      <c r="AW633" t="s"/>
      <c r="AX633" t="s"/>
      <c r="AY633" t="n">
        <v>2071549</v>
      </c>
      <c r="AZ633" t="s">
        <v>947</v>
      </c>
      <c r="BA633" t="s"/>
      <c r="BB633" t="n">
        <v>72945</v>
      </c>
      <c r="BC633" t="n">
        <v>13.429745</v>
      </c>
      <c r="BD633" t="n">
        <v>52.510011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945</v>
      </c>
      <c r="F634" t="n">
        <v>2173604</v>
      </c>
      <c r="G634" t="s">
        <v>74</v>
      </c>
      <c r="H634" t="s">
        <v>75</v>
      </c>
      <c r="I634" t="s"/>
      <c r="J634" t="s">
        <v>74</v>
      </c>
      <c r="K634" t="n">
        <v>78</v>
      </c>
      <c r="L634" t="s">
        <v>76</v>
      </c>
      <c r="M634" t="s"/>
      <c r="N634" t="s">
        <v>948</v>
      </c>
      <c r="O634" t="s">
        <v>78</v>
      </c>
      <c r="P634" t="s">
        <v>946</v>
      </c>
      <c r="Q634" t="s"/>
      <c r="R634" t="s">
        <v>114</v>
      </c>
      <c r="S634" t="s">
        <v>824</v>
      </c>
      <c r="T634" t="s">
        <v>81</v>
      </c>
      <c r="U634" t="s">
        <v>82</v>
      </c>
      <c r="V634" t="s">
        <v>83</v>
      </c>
      <c r="W634" t="s">
        <v>108</v>
      </c>
      <c r="X634" t="s"/>
      <c r="Y634" t="s">
        <v>85</v>
      </c>
      <c r="Z634">
        <f>HYPERLINK("https://hotelmonitor-cachepage.eclerx.com/savepage/tk_15444260944817271_sr_2399.html","info")</f>
        <v/>
      </c>
      <c r="AA634" t="n">
        <v>228054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88</v>
      </c>
      <c r="AO634" t="s"/>
      <c r="AP634" t="n">
        <v>7</v>
      </c>
      <c r="AQ634" t="s">
        <v>89</v>
      </c>
      <c r="AR634" t="s"/>
      <c r="AS634" t="s"/>
      <c r="AT634" t="s">
        <v>90</v>
      </c>
      <c r="AU634" t="s"/>
      <c r="AV634" t="s"/>
      <c r="AW634" t="s"/>
      <c r="AX634" t="s"/>
      <c r="AY634" t="n">
        <v>2071549</v>
      </c>
      <c r="AZ634" t="s">
        <v>947</v>
      </c>
      <c r="BA634" t="s"/>
      <c r="BB634" t="n">
        <v>72945</v>
      </c>
      <c r="BC634" t="n">
        <v>13.429745</v>
      </c>
      <c r="BD634" t="n">
        <v>52.510011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945</v>
      </c>
      <c r="F635" t="n">
        <v>2173604</v>
      </c>
      <c r="G635" t="s">
        <v>74</v>
      </c>
      <c r="H635" t="s">
        <v>75</v>
      </c>
      <c r="I635" t="s"/>
      <c r="J635" t="s">
        <v>74</v>
      </c>
      <c r="K635" t="n">
        <v>78</v>
      </c>
      <c r="L635" t="s">
        <v>76</v>
      </c>
      <c r="M635" t="s"/>
      <c r="N635" t="s">
        <v>95</v>
      </c>
      <c r="O635" t="s">
        <v>78</v>
      </c>
      <c r="P635" t="s">
        <v>946</v>
      </c>
      <c r="Q635" t="s"/>
      <c r="R635" t="s">
        <v>114</v>
      </c>
      <c r="S635" t="s">
        <v>824</v>
      </c>
      <c r="T635" t="s">
        <v>81</v>
      </c>
      <c r="U635" t="s">
        <v>82</v>
      </c>
      <c r="V635" t="s">
        <v>83</v>
      </c>
      <c r="W635" t="s">
        <v>108</v>
      </c>
      <c r="X635" t="s"/>
      <c r="Y635" t="s">
        <v>85</v>
      </c>
      <c r="Z635">
        <f>HYPERLINK("https://hotelmonitor-cachepage.eclerx.com/savepage/tk_15444260944817271_sr_2399.html","info")</f>
        <v/>
      </c>
      <c r="AA635" t="n">
        <v>228054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88</v>
      </c>
      <c r="AO635" t="s"/>
      <c r="AP635" t="n">
        <v>7</v>
      </c>
      <c r="AQ635" t="s">
        <v>89</v>
      </c>
      <c r="AR635" t="s"/>
      <c r="AS635" t="s"/>
      <c r="AT635" t="s">
        <v>90</v>
      </c>
      <c r="AU635" t="s"/>
      <c r="AV635" t="s"/>
      <c r="AW635" t="s"/>
      <c r="AX635" t="s"/>
      <c r="AY635" t="n">
        <v>2071549</v>
      </c>
      <c r="AZ635" t="s">
        <v>947</v>
      </c>
      <c r="BA635" t="s"/>
      <c r="BB635" t="n">
        <v>72945</v>
      </c>
      <c r="BC635" t="n">
        <v>13.429745</v>
      </c>
      <c r="BD635" t="n">
        <v>52.510011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945</v>
      </c>
      <c r="F636" t="n">
        <v>2173604</v>
      </c>
      <c r="G636" t="s">
        <v>74</v>
      </c>
      <c r="H636" t="s">
        <v>75</v>
      </c>
      <c r="I636" t="s"/>
      <c r="J636" t="s">
        <v>74</v>
      </c>
      <c r="K636" t="n">
        <v>78</v>
      </c>
      <c r="L636" t="s">
        <v>76</v>
      </c>
      <c r="M636" t="s"/>
      <c r="N636" t="s">
        <v>409</v>
      </c>
      <c r="O636" t="s">
        <v>78</v>
      </c>
      <c r="P636" t="s">
        <v>946</v>
      </c>
      <c r="Q636" t="s"/>
      <c r="R636" t="s">
        <v>114</v>
      </c>
      <c r="S636" t="s">
        <v>824</v>
      </c>
      <c r="T636" t="s">
        <v>81</v>
      </c>
      <c r="U636" t="s">
        <v>82</v>
      </c>
      <c r="V636" t="s">
        <v>83</v>
      </c>
      <c r="W636" t="s">
        <v>108</v>
      </c>
      <c r="X636" t="s"/>
      <c r="Y636" t="s">
        <v>85</v>
      </c>
      <c r="Z636">
        <f>HYPERLINK("https://hotelmonitor-cachepage.eclerx.com/savepage/tk_15444260944817271_sr_2399.html","info")</f>
        <v/>
      </c>
      <c r="AA636" t="n">
        <v>228054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88</v>
      </c>
      <c r="AO636" t="s"/>
      <c r="AP636" t="n">
        <v>7</v>
      </c>
      <c r="AQ636" t="s">
        <v>89</v>
      </c>
      <c r="AR636" t="s"/>
      <c r="AS636" t="s"/>
      <c r="AT636" t="s">
        <v>90</v>
      </c>
      <c r="AU636" t="s"/>
      <c r="AV636" t="s"/>
      <c r="AW636" t="s"/>
      <c r="AX636" t="s"/>
      <c r="AY636" t="n">
        <v>2071549</v>
      </c>
      <c r="AZ636" t="s">
        <v>947</v>
      </c>
      <c r="BA636" t="s"/>
      <c r="BB636" t="n">
        <v>72945</v>
      </c>
      <c r="BC636" t="n">
        <v>13.429745</v>
      </c>
      <c r="BD636" t="n">
        <v>52.510011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945</v>
      </c>
      <c r="F637" t="n">
        <v>2173604</v>
      </c>
      <c r="G637" t="s">
        <v>74</v>
      </c>
      <c r="H637" t="s">
        <v>75</v>
      </c>
      <c r="I637" t="s"/>
      <c r="J637" t="s">
        <v>74</v>
      </c>
      <c r="K637" t="n">
        <v>78</v>
      </c>
      <c r="L637" t="s">
        <v>76</v>
      </c>
      <c r="M637" t="s"/>
      <c r="N637" t="s">
        <v>948</v>
      </c>
      <c r="O637" t="s">
        <v>78</v>
      </c>
      <c r="P637" t="s">
        <v>946</v>
      </c>
      <c r="Q637" t="s"/>
      <c r="R637" t="s">
        <v>114</v>
      </c>
      <c r="S637" t="s">
        <v>824</v>
      </c>
      <c r="T637" t="s">
        <v>81</v>
      </c>
      <c r="U637" t="s">
        <v>82</v>
      </c>
      <c r="V637" t="s">
        <v>83</v>
      </c>
      <c r="W637" t="s">
        <v>108</v>
      </c>
      <c r="X637" t="s"/>
      <c r="Y637" t="s">
        <v>85</v>
      </c>
      <c r="Z637">
        <f>HYPERLINK("https://hotelmonitor-cachepage.eclerx.com/savepage/tk_15444260944817271_sr_2399.html","info")</f>
        <v/>
      </c>
      <c r="AA637" t="n">
        <v>228054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88</v>
      </c>
      <c r="AO637" t="s"/>
      <c r="AP637" t="n">
        <v>7</v>
      </c>
      <c r="AQ637" t="s">
        <v>89</v>
      </c>
      <c r="AR637" t="s"/>
      <c r="AS637" t="s"/>
      <c r="AT637" t="s">
        <v>90</v>
      </c>
      <c r="AU637" t="s"/>
      <c r="AV637" t="s"/>
      <c r="AW637" t="s"/>
      <c r="AX637" t="s"/>
      <c r="AY637" t="n">
        <v>2071549</v>
      </c>
      <c r="AZ637" t="s">
        <v>947</v>
      </c>
      <c r="BA637" t="s"/>
      <c r="BB637" t="n">
        <v>72945</v>
      </c>
      <c r="BC637" t="n">
        <v>13.429745</v>
      </c>
      <c r="BD637" t="n">
        <v>52.510011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945</v>
      </c>
      <c r="F638" t="n">
        <v>2173604</v>
      </c>
      <c r="G638" t="s">
        <v>74</v>
      </c>
      <c r="H638" t="s">
        <v>75</v>
      </c>
      <c r="I638" t="s"/>
      <c r="J638" t="s">
        <v>74</v>
      </c>
      <c r="K638" t="n">
        <v>78</v>
      </c>
      <c r="L638" t="s">
        <v>76</v>
      </c>
      <c r="M638" t="s"/>
      <c r="N638" t="s">
        <v>95</v>
      </c>
      <c r="O638" t="s">
        <v>78</v>
      </c>
      <c r="P638" t="s">
        <v>946</v>
      </c>
      <c r="Q638" t="s"/>
      <c r="R638" t="s">
        <v>114</v>
      </c>
      <c r="S638" t="s">
        <v>824</v>
      </c>
      <c r="T638" t="s">
        <v>81</v>
      </c>
      <c r="U638" t="s">
        <v>82</v>
      </c>
      <c r="V638" t="s">
        <v>83</v>
      </c>
      <c r="W638" t="s">
        <v>108</v>
      </c>
      <c r="X638" t="s"/>
      <c r="Y638" t="s">
        <v>85</v>
      </c>
      <c r="Z638">
        <f>HYPERLINK("https://hotelmonitor-cachepage.eclerx.com/savepage/tk_15444260944817271_sr_2399.html","info")</f>
        <v/>
      </c>
      <c r="AA638" t="n">
        <v>228054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88</v>
      </c>
      <c r="AO638" t="s"/>
      <c r="AP638" t="n">
        <v>7</v>
      </c>
      <c r="AQ638" t="s">
        <v>89</v>
      </c>
      <c r="AR638" t="s"/>
      <c r="AS638" t="s"/>
      <c r="AT638" t="s">
        <v>90</v>
      </c>
      <c r="AU638" t="s"/>
      <c r="AV638" t="s"/>
      <c r="AW638" t="s"/>
      <c r="AX638" t="s"/>
      <c r="AY638" t="n">
        <v>2071549</v>
      </c>
      <c r="AZ638" t="s">
        <v>947</v>
      </c>
      <c r="BA638" t="s"/>
      <c r="BB638" t="n">
        <v>72945</v>
      </c>
      <c r="BC638" t="n">
        <v>13.429745</v>
      </c>
      <c r="BD638" t="n">
        <v>52.510011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945</v>
      </c>
      <c r="F639" t="n">
        <v>2173604</v>
      </c>
      <c r="G639" t="s">
        <v>74</v>
      </c>
      <c r="H639" t="s">
        <v>75</v>
      </c>
      <c r="I639" t="s"/>
      <c r="J639" t="s">
        <v>74</v>
      </c>
      <c r="K639" t="n">
        <v>81</v>
      </c>
      <c r="L639" t="s">
        <v>76</v>
      </c>
      <c r="M639" t="s"/>
      <c r="N639" t="s">
        <v>951</v>
      </c>
      <c r="O639" t="s">
        <v>78</v>
      </c>
      <c r="P639" t="s">
        <v>946</v>
      </c>
      <c r="Q639" t="s"/>
      <c r="R639" t="s">
        <v>114</v>
      </c>
      <c r="S639" t="s">
        <v>410</v>
      </c>
      <c r="T639" t="s">
        <v>81</v>
      </c>
      <c r="U639" t="s">
        <v>82</v>
      </c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HYPERLINK("https://hotelmonitor-cachepage.eclerx.com/savepage/tk_15444260944817271_sr_2399.html","info")</f>
        <v/>
      </c>
      <c r="AA639" t="n">
        <v>228054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88</v>
      </c>
      <c r="AO639" t="s"/>
      <c r="AP639" t="n">
        <v>7</v>
      </c>
      <c r="AQ639" t="s">
        <v>89</v>
      </c>
      <c r="AR639" t="s"/>
      <c r="AS639" t="s"/>
      <c r="AT639" t="s">
        <v>90</v>
      </c>
      <c r="AU639" t="s"/>
      <c r="AV639" t="s"/>
      <c r="AW639" t="s"/>
      <c r="AX639" t="s"/>
      <c r="AY639" t="n">
        <v>2071549</v>
      </c>
      <c r="AZ639" t="s">
        <v>947</v>
      </c>
      <c r="BA639" t="s"/>
      <c r="BB639" t="n">
        <v>72945</v>
      </c>
      <c r="BC639" t="n">
        <v>13.429745</v>
      </c>
      <c r="BD639" t="n">
        <v>52.510011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945</v>
      </c>
      <c r="F640" t="n">
        <v>2173604</v>
      </c>
      <c r="G640" t="s">
        <v>74</v>
      </c>
      <c r="H640" t="s">
        <v>75</v>
      </c>
      <c r="I640" t="s"/>
      <c r="J640" t="s">
        <v>74</v>
      </c>
      <c r="K640" t="n">
        <v>85</v>
      </c>
      <c r="L640" t="s">
        <v>76</v>
      </c>
      <c r="M640" t="s"/>
      <c r="N640" t="s">
        <v>952</v>
      </c>
      <c r="O640" t="s">
        <v>78</v>
      </c>
      <c r="P640" t="s">
        <v>946</v>
      </c>
      <c r="Q640" t="s"/>
      <c r="R640" t="s">
        <v>114</v>
      </c>
      <c r="S640" t="s">
        <v>412</v>
      </c>
      <c r="T640" t="s">
        <v>81</v>
      </c>
      <c r="U640" t="s">
        <v>82</v>
      </c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HYPERLINK("https://hotelmonitor-cachepage.eclerx.com/savepage/tk_15444260944817271_sr_2399.html","info")</f>
        <v/>
      </c>
      <c r="AA640" t="n">
        <v>228054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88</v>
      </c>
      <c r="AO640" t="s"/>
      <c r="AP640" t="n">
        <v>7</v>
      </c>
      <c r="AQ640" t="s">
        <v>89</v>
      </c>
      <c r="AR640" t="s"/>
      <c r="AS640" t="s"/>
      <c r="AT640" t="s">
        <v>90</v>
      </c>
      <c r="AU640" t="s"/>
      <c r="AV640" t="s"/>
      <c r="AW640" t="s"/>
      <c r="AX640" t="s"/>
      <c r="AY640" t="n">
        <v>2071549</v>
      </c>
      <c r="AZ640" t="s">
        <v>947</v>
      </c>
      <c r="BA640" t="s"/>
      <c r="BB640" t="n">
        <v>72945</v>
      </c>
      <c r="BC640" t="n">
        <v>13.429745</v>
      </c>
      <c r="BD640" t="n">
        <v>52.510011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945</v>
      </c>
      <c r="F641" t="n">
        <v>2173604</v>
      </c>
      <c r="G641" t="s">
        <v>74</v>
      </c>
      <c r="H641" t="s">
        <v>75</v>
      </c>
      <c r="I641" t="s"/>
      <c r="J641" t="s">
        <v>74</v>
      </c>
      <c r="K641" t="n">
        <v>85</v>
      </c>
      <c r="L641" t="s">
        <v>76</v>
      </c>
      <c r="M641" t="s"/>
      <c r="N641" t="s">
        <v>952</v>
      </c>
      <c r="O641" t="s">
        <v>78</v>
      </c>
      <c r="P641" t="s">
        <v>946</v>
      </c>
      <c r="Q641" t="s"/>
      <c r="R641" t="s">
        <v>114</v>
      </c>
      <c r="S641" t="s">
        <v>412</v>
      </c>
      <c r="T641" t="s">
        <v>81</v>
      </c>
      <c r="U641" t="s">
        <v>82</v>
      </c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HYPERLINK("https://hotelmonitor-cachepage.eclerx.com/savepage/tk_15444260944817271_sr_2399.html","info")</f>
        <v/>
      </c>
      <c r="AA641" t="n">
        <v>228054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88</v>
      </c>
      <c r="AO641" t="s"/>
      <c r="AP641" t="n">
        <v>7</v>
      </c>
      <c r="AQ641" t="s">
        <v>89</v>
      </c>
      <c r="AR641" t="s"/>
      <c r="AS641" t="s"/>
      <c r="AT641" t="s">
        <v>90</v>
      </c>
      <c r="AU641" t="s"/>
      <c r="AV641" t="s"/>
      <c r="AW641" t="s"/>
      <c r="AX641" t="s"/>
      <c r="AY641" t="n">
        <v>2071549</v>
      </c>
      <c r="AZ641" t="s">
        <v>947</v>
      </c>
      <c r="BA641" t="s"/>
      <c r="BB641" t="n">
        <v>72945</v>
      </c>
      <c r="BC641" t="n">
        <v>13.429745</v>
      </c>
      <c r="BD641" t="n">
        <v>52.510011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953</v>
      </c>
      <c r="F642" t="n">
        <v>-1</v>
      </c>
      <c r="G642" t="s">
        <v>74</v>
      </c>
      <c r="H642" t="s">
        <v>75</v>
      </c>
      <c r="I642" t="s"/>
      <c r="J642" t="s">
        <v>74</v>
      </c>
      <c r="K642" t="n">
        <v>71.97</v>
      </c>
      <c r="L642" t="s">
        <v>76</v>
      </c>
      <c r="M642" t="s"/>
      <c r="N642" t="s">
        <v>158</v>
      </c>
      <c r="O642" t="s">
        <v>78</v>
      </c>
      <c r="P642" t="s">
        <v>953</v>
      </c>
      <c r="Q642" t="s"/>
      <c r="R642" t="s">
        <v>114</v>
      </c>
      <c r="S642" t="s">
        <v>954</v>
      </c>
      <c r="T642" t="s">
        <v>81</v>
      </c>
      <c r="U642" t="s">
        <v>82</v>
      </c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HYPERLINK("https://hotelmonitor-cachepage.eclerx.com/savepage/tk_15444275024861972_sr_2399.html","info")</f>
        <v/>
      </c>
      <c r="AA642" t="n">
        <v>-2071477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88</v>
      </c>
      <c r="AO642" t="s"/>
      <c r="AP642" t="n">
        <v>425</v>
      </c>
      <c r="AQ642" t="s">
        <v>89</v>
      </c>
      <c r="AR642" t="s"/>
      <c r="AS642" t="s"/>
      <c r="AT642" t="s">
        <v>90</v>
      </c>
      <c r="AU642" t="s"/>
      <c r="AV642" t="s"/>
      <c r="AW642" t="s"/>
      <c r="AX642" t="s"/>
      <c r="AY642" t="n">
        <v>2071477</v>
      </c>
      <c r="AZ642" t="s">
        <v>955</v>
      </c>
      <c r="BA642" t="s"/>
      <c r="BB642" t="n">
        <v>584086</v>
      </c>
      <c r="BC642" t="n">
        <v>13.38661</v>
      </c>
      <c r="BD642" t="n">
        <v>52.498944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953</v>
      </c>
      <c r="F643" t="n">
        <v>-1</v>
      </c>
      <c r="G643" t="s">
        <v>74</v>
      </c>
      <c r="H643" t="s">
        <v>75</v>
      </c>
      <c r="I643" t="s"/>
      <c r="J643" t="s">
        <v>74</v>
      </c>
      <c r="K643" t="n">
        <v>79.97</v>
      </c>
      <c r="L643" t="s">
        <v>76</v>
      </c>
      <c r="M643" t="s"/>
      <c r="N643" t="s">
        <v>113</v>
      </c>
      <c r="O643" t="s">
        <v>78</v>
      </c>
      <c r="P643" t="s">
        <v>953</v>
      </c>
      <c r="Q643" t="s"/>
      <c r="R643" t="s">
        <v>114</v>
      </c>
      <c r="S643" t="s">
        <v>956</v>
      </c>
      <c r="T643" t="s">
        <v>81</v>
      </c>
      <c r="U643" t="s">
        <v>82</v>
      </c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HYPERLINK("https://hotelmonitor-cachepage.eclerx.com/savepage/tk_15444275024861972_sr_2399.html","info")</f>
        <v/>
      </c>
      <c r="AA643" t="n">
        <v>-2071477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88</v>
      </c>
      <c r="AO643" t="s"/>
      <c r="AP643" t="n">
        <v>425</v>
      </c>
      <c r="AQ643" t="s">
        <v>89</v>
      </c>
      <c r="AR643" t="s"/>
      <c r="AS643" t="s"/>
      <c r="AT643" t="s">
        <v>90</v>
      </c>
      <c r="AU643" t="s"/>
      <c r="AV643" t="s"/>
      <c r="AW643" t="s"/>
      <c r="AX643" t="s"/>
      <c r="AY643" t="n">
        <v>2071477</v>
      </c>
      <c r="AZ643" t="s">
        <v>955</v>
      </c>
      <c r="BA643" t="s"/>
      <c r="BB643" t="n">
        <v>584086</v>
      </c>
      <c r="BC643" t="n">
        <v>13.38661</v>
      </c>
      <c r="BD643" t="n">
        <v>52.498944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957</v>
      </c>
      <c r="F644" t="n">
        <v>2346869</v>
      </c>
      <c r="G644" t="s">
        <v>74</v>
      </c>
      <c r="H644" t="s">
        <v>75</v>
      </c>
      <c r="I644" t="s"/>
      <c r="J644" t="s">
        <v>74</v>
      </c>
      <c r="K644" t="n">
        <v>80.75</v>
      </c>
      <c r="L644" t="s">
        <v>76</v>
      </c>
      <c r="M644" t="s"/>
      <c r="N644" t="s">
        <v>158</v>
      </c>
      <c r="O644" t="s">
        <v>78</v>
      </c>
      <c r="P644" t="s">
        <v>958</v>
      </c>
      <c r="Q644" t="s"/>
      <c r="R644" t="s">
        <v>79</v>
      </c>
      <c r="S644" t="s">
        <v>313</v>
      </c>
      <c r="T644" t="s">
        <v>81</v>
      </c>
      <c r="U644" t="s">
        <v>82</v>
      </c>
      <c r="V644" t="s">
        <v>83</v>
      </c>
      <c r="W644" t="s">
        <v>84</v>
      </c>
      <c r="X644" t="s"/>
      <c r="Y644" t="s">
        <v>85</v>
      </c>
      <c r="Z644">
        <f>HYPERLINK("https://hotelmonitor-cachepage.eclerx.com/savepage/tk_15444274837715023_sr_2399.html","info")</f>
        <v/>
      </c>
      <c r="AA644" t="n">
        <v>210997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88</v>
      </c>
      <c r="AO644" t="s"/>
      <c r="AP644" t="n">
        <v>419</v>
      </c>
      <c r="AQ644" t="s">
        <v>89</v>
      </c>
      <c r="AR644" t="s"/>
      <c r="AS644" t="s"/>
      <c r="AT644" t="s">
        <v>90</v>
      </c>
      <c r="AU644" t="s"/>
      <c r="AV644" t="s"/>
      <c r="AW644" t="s"/>
      <c r="AX644" t="s"/>
      <c r="AY644" t="n">
        <v>2959047</v>
      </c>
      <c r="AZ644" t="s">
        <v>959</v>
      </c>
      <c r="BA644" t="s"/>
      <c r="BB644" t="n">
        <v>221260</v>
      </c>
      <c r="BC644" t="n">
        <v>13.40783</v>
      </c>
      <c r="BD644" t="n">
        <v>52.51158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957</v>
      </c>
      <c r="F645" t="n">
        <v>2346869</v>
      </c>
      <c r="G645" t="s">
        <v>74</v>
      </c>
      <c r="H645" t="s">
        <v>75</v>
      </c>
      <c r="I645" t="s"/>
      <c r="J645" t="s">
        <v>74</v>
      </c>
      <c r="K645" t="n">
        <v>95</v>
      </c>
      <c r="L645" t="s">
        <v>76</v>
      </c>
      <c r="M645" t="s"/>
      <c r="N645" t="s">
        <v>113</v>
      </c>
      <c r="O645" t="s">
        <v>78</v>
      </c>
      <c r="P645" t="s">
        <v>958</v>
      </c>
      <c r="Q645" t="s"/>
      <c r="R645" t="s">
        <v>79</v>
      </c>
      <c r="S645" t="s">
        <v>334</v>
      </c>
      <c r="T645" t="s">
        <v>81</v>
      </c>
      <c r="U645" t="s">
        <v>82</v>
      </c>
      <c r="V645" t="s">
        <v>83</v>
      </c>
      <c r="W645" t="s">
        <v>84</v>
      </c>
      <c r="X645" t="s"/>
      <c r="Y645" t="s">
        <v>85</v>
      </c>
      <c r="Z645">
        <f>HYPERLINK("https://hotelmonitor-cachepage.eclerx.com/savepage/tk_15444274837715023_sr_2399.html","info")</f>
        <v/>
      </c>
      <c r="AA645" t="n">
        <v>210997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88</v>
      </c>
      <c r="AO645" t="s"/>
      <c r="AP645" t="n">
        <v>419</v>
      </c>
      <c r="AQ645" t="s">
        <v>89</v>
      </c>
      <c r="AR645" t="s"/>
      <c r="AS645" t="s"/>
      <c r="AT645" t="s">
        <v>90</v>
      </c>
      <c r="AU645" t="s"/>
      <c r="AV645" t="s"/>
      <c r="AW645" t="s"/>
      <c r="AX645" t="s"/>
      <c r="AY645" t="n">
        <v>2959047</v>
      </c>
      <c r="AZ645" t="s">
        <v>959</v>
      </c>
      <c r="BA645" t="s"/>
      <c r="BB645" t="n">
        <v>221260</v>
      </c>
      <c r="BC645" t="n">
        <v>13.40783</v>
      </c>
      <c r="BD645" t="n">
        <v>52.51158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957</v>
      </c>
      <c r="F646" t="n">
        <v>2346869</v>
      </c>
      <c r="G646" t="s">
        <v>74</v>
      </c>
      <c r="H646" t="s">
        <v>75</v>
      </c>
      <c r="I646" t="s"/>
      <c r="J646" t="s">
        <v>74</v>
      </c>
      <c r="K646" t="n">
        <v>115</v>
      </c>
      <c r="L646" t="s">
        <v>76</v>
      </c>
      <c r="M646" t="s"/>
      <c r="N646" t="s">
        <v>131</v>
      </c>
      <c r="O646" t="s">
        <v>78</v>
      </c>
      <c r="P646" t="s">
        <v>958</v>
      </c>
      <c r="Q646" t="s"/>
      <c r="R646" t="s">
        <v>79</v>
      </c>
      <c r="S646" t="s">
        <v>271</v>
      </c>
      <c r="T646" t="s">
        <v>81</v>
      </c>
      <c r="U646" t="s">
        <v>82</v>
      </c>
      <c r="V646" t="s">
        <v>83</v>
      </c>
      <c r="W646" t="s">
        <v>84</v>
      </c>
      <c r="X646" t="s"/>
      <c r="Y646" t="s">
        <v>85</v>
      </c>
      <c r="Z646">
        <f>HYPERLINK("https://hotelmonitor-cachepage.eclerx.com/savepage/tk_15444274837715023_sr_2399.html","info")</f>
        <v/>
      </c>
      <c r="AA646" t="n">
        <v>210997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88</v>
      </c>
      <c r="AO646" t="s"/>
      <c r="AP646" t="n">
        <v>419</v>
      </c>
      <c r="AQ646" t="s">
        <v>89</v>
      </c>
      <c r="AR646" t="s"/>
      <c r="AS646" t="s"/>
      <c r="AT646" t="s">
        <v>90</v>
      </c>
      <c r="AU646" t="s"/>
      <c r="AV646" t="s"/>
      <c r="AW646" t="s"/>
      <c r="AX646" t="s"/>
      <c r="AY646" t="n">
        <v>2959047</v>
      </c>
      <c r="AZ646" t="s">
        <v>959</v>
      </c>
      <c r="BA646" t="s"/>
      <c r="BB646" t="n">
        <v>221260</v>
      </c>
      <c r="BC646" t="n">
        <v>13.40783</v>
      </c>
      <c r="BD646" t="n">
        <v>52.51158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960</v>
      </c>
      <c r="F647" t="n">
        <v>5935711</v>
      </c>
      <c r="G647" t="s">
        <v>74</v>
      </c>
      <c r="H647" t="s">
        <v>75</v>
      </c>
      <c r="I647" t="s"/>
      <c r="J647" t="s">
        <v>74</v>
      </c>
      <c r="K647" t="n">
        <v>54</v>
      </c>
      <c r="L647" t="s">
        <v>76</v>
      </c>
      <c r="M647" t="s"/>
      <c r="N647" t="s">
        <v>118</v>
      </c>
      <c r="O647" t="s">
        <v>78</v>
      </c>
      <c r="P647" t="s">
        <v>961</v>
      </c>
      <c r="Q647" t="s"/>
      <c r="R647" t="s">
        <v>119</v>
      </c>
      <c r="S647" t="s">
        <v>170</v>
      </c>
      <c r="T647" t="s">
        <v>81</v>
      </c>
      <c r="U647" t="s">
        <v>82</v>
      </c>
      <c r="V647" t="s">
        <v>83</v>
      </c>
      <c r="W647" t="s">
        <v>108</v>
      </c>
      <c r="X647" t="s"/>
      <c r="Y647" t="s">
        <v>85</v>
      </c>
      <c r="Z647">
        <f>HYPERLINK("https://hotelmonitor-cachepage.eclerx.com/savepage/tk_15444271333529978_sr_2399.html","info")</f>
        <v/>
      </c>
      <c r="AA647" t="n">
        <v>215634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88</v>
      </c>
      <c r="AO647" t="s"/>
      <c r="AP647" t="n">
        <v>313</v>
      </c>
      <c r="AQ647" t="s">
        <v>89</v>
      </c>
      <c r="AR647" t="s"/>
      <c r="AS647" t="s"/>
      <c r="AT647" t="s">
        <v>90</v>
      </c>
      <c r="AU647" t="s"/>
      <c r="AV647" t="s"/>
      <c r="AW647" t="s"/>
      <c r="AX647" t="s"/>
      <c r="AY647" t="n">
        <v>1239537</v>
      </c>
      <c r="AZ647" t="s">
        <v>962</v>
      </c>
      <c r="BA647" t="s"/>
      <c r="BB647" t="n">
        <v>222579</v>
      </c>
      <c r="BC647" t="n">
        <v>13.31087</v>
      </c>
      <c r="BD647" t="n">
        <v>52.51644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960</v>
      </c>
      <c r="F648" t="n">
        <v>5935711</v>
      </c>
      <c r="G648" t="s">
        <v>74</v>
      </c>
      <c r="H648" t="s">
        <v>75</v>
      </c>
      <c r="I648" t="s"/>
      <c r="J648" t="s">
        <v>74</v>
      </c>
      <c r="K648" t="n">
        <v>63</v>
      </c>
      <c r="L648" t="s">
        <v>76</v>
      </c>
      <c r="M648" t="s"/>
      <c r="N648" t="s">
        <v>123</v>
      </c>
      <c r="O648" t="s">
        <v>78</v>
      </c>
      <c r="P648" t="s">
        <v>961</v>
      </c>
      <c r="Q648" t="s"/>
      <c r="R648" t="s">
        <v>119</v>
      </c>
      <c r="S648" t="s">
        <v>249</v>
      </c>
      <c r="T648" t="s">
        <v>81</v>
      </c>
      <c r="U648" t="s">
        <v>82</v>
      </c>
      <c r="V648" t="s">
        <v>83</v>
      </c>
      <c r="W648" t="s">
        <v>108</v>
      </c>
      <c r="X648" t="s"/>
      <c r="Y648" t="s">
        <v>85</v>
      </c>
      <c r="Z648">
        <f>HYPERLINK("https://hotelmonitor-cachepage.eclerx.com/savepage/tk_15444271333529978_sr_2399.html","info")</f>
        <v/>
      </c>
      <c r="AA648" t="n">
        <v>215634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88</v>
      </c>
      <c r="AO648" t="s"/>
      <c r="AP648" t="n">
        <v>313</v>
      </c>
      <c r="AQ648" t="s">
        <v>89</v>
      </c>
      <c r="AR648" t="s"/>
      <c r="AS648" t="s"/>
      <c r="AT648" t="s">
        <v>90</v>
      </c>
      <c r="AU648" t="s"/>
      <c r="AV648" t="s"/>
      <c r="AW648" t="s"/>
      <c r="AX648" t="s"/>
      <c r="AY648" t="n">
        <v>1239537</v>
      </c>
      <c r="AZ648" t="s">
        <v>962</v>
      </c>
      <c r="BA648" t="s"/>
      <c r="BB648" t="n">
        <v>222579</v>
      </c>
      <c r="BC648" t="n">
        <v>13.31087</v>
      </c>
      <c r="BD648" t="n">
        <v>52.51644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960</v>
      </c>
      <c r="F649" t="n">
        <v>5935711</v>
      </c>
      <c r="G649" t="s">
        <v>74</v>
      </c>
      <c r="H649" t="s">
        <v>75</v>
      </c>
      <c r="I649" t="s"/>
      <c r="J649" t="s">
        <v>74</v>
      </c>
      <c r="K649" t="n">
        <v>78.75</v>
      </c>
      <c r="L649" t="s">
        <v>76</v>
      </c>
      <c r="M649" t="s"/>
      <c r="N649" t="s">
        <v>963</v>
      </c>
      <c r="O649" t="s">
        <v>78</v>
      </c>
      <c r="P649" t="s">
        <v>961</v>
      </c>
      <c r="Q649" t="s"/>
      <c r="R649" t="s">
        <v>119</v>
      </c>
      <c r="S649" t="s">
        <v>964</v>
      </c>
      <c r="T649" t="s">
        <v>81</v>
      </c>
      <c r="U649" t="s">
        <v>82</v>
      </c>
      <c r="V649" t="s">
        <v>83</v>
      </c>
      <c r="W649" t="s">
        <v>108</v>
      </c>
      <c r="X649" t="s"/>
      <c r="Y649" t="s">
        <v>85</v>
      </c>
      <c r="Z649">
        <f>HYPERLINK("https://hotelmonitor-cachepage.eclerx.com/savepage/tk_15444271333529978_sr_2399.html","info")</f>
        <v/>
      </c>
      <c r="AA649" t="n">
        <v>215634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88</v>
      </c>
      <c r="AO649" t="s"/>
      <c r="AP649" t="n">
        <v>313</v>
      </c>
      <c r="AQ649" t="s">
        <v>89</v>
      </c>
      <c r="AR649" t="s"/>
      <c r="AS649" t="s"/>
      <c r="AT649" t="s">
        <v>90</v>
      </c>
      <c r="AU649" t="s"/>
      <c r="AV649" t="s"/>
      <c r="AW649" t="s"/>
      <c r="AX649" t="s"/>
      <c r="AY649" t="n">
        <v>1239537</v>
      </c>
      <c r="AZ649" t="s">
        <v>962</v>
      </c>
      <c r="BA649" t="s"/>
      <c r="BB649" t="n">
        <v>222579</v>
      </c>
      <c r="BC649" t="n">
        <v>13.31087</v>
      </c>
      <c r="BD649" t="n">
        <v>52.51644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965</v>
      </c>
      <c r="F650" t="n">
        <v>-1</v>
      </c>
      <c r="G650" t="s">
        <v>74</v>
      </c>
      <c r="H650" t="s">
        <v>75</v>
      </c>
      <c r="I650" t="s"/>
      <c r="J650" t="s">
        <v>74</v>
      </c>
      <c r="K650" t="n">
        <v>119</v>
      </c>
      <c r="L650" t="s">
        <v>76</v>
      </c>
      <c r="M650" t="s"/>
      <c r="N650" t="s">
        <v>121</v>
      </c>
      <c r="O650" t="s">
        <v>78</v>
      </c>
      <c r="P650" t="s">
        <v>965</v>
      </c>
      <c r="Q650" t="s"/>
      <c r="R650" t="s">
        <v>119</v>
      </c>
      <c r="S650" t="s">
        <v>124</v>
      </c>
      <c r="T650" t="s">
        <v>81</v>
      </c>
      <c r="U650" t="s">
        <v>82</v>
      </c>
      <c r="V650" t="s">
        <v>83</v>
      </c>
      <c r="W650" t="s">
        <v>108</v>
      </c>
      <c r="X650" t="s"/>
      <c r="Y650" t="s">
        <v>85</v>
      </c>
      <c r="Z650">
        <f>HYPERLINK("https://hotelmonitor-cachepage.eclerx.com/savepage/tk_1544426532392586_sr_2399.html","info")</f>
        <v/>
      </c>
      <c r="AA650" t="n">
        <v>-6628437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88</v>
      </c>
      <c r="AO650" t="s"/>
      <c r="AP650" t="n">
        <v>138</v>
      </c>
      <c r="AQ650" t="s">
        <v>89</v>
      </c>
      <c r="AR650" t="s"/>
      <c r="AS650" t="s"/>
      <c r="AT650" t="s">
        <v>90</v>
      </c>
      <c r="AU650" t="s"/>
      <c r="AV650" t="s"/>
      <c r="AW650" t="s"/>
      <c r="AX650" t="s"/>
      <c r="AY650" t="n">
        <v>6628437</v>
      </c>
      <c r="AZ650" t="s">
        <v>966</v>
      </c>
      <c r="BA650" t="s"/>
      <c r="BB650" t="n">
        <v>70973</v>
      </c>
      <c r="BC650" t="n">
        <v>13.324888</v>
      </c>
      <c r="BD650" t="n">
        <v>52.507724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967</v>
      </c>
      <c r="F651" t="n">
        <v>261966</v>
      </c>
      <c r="G651" t="s">
        <v>74</v>
      </c>
      <c r="H651" t="s">
        <v>75</v>
      </c>
      <c r="I651" t="s"/>
      <c r="J651" t="s">
        <v>74</v>
      </c>
      <c r="K651" t="n">
        <v>39.43</v>
      </c>
      <c r="L651" t="s">
        <v>76</v>
      </c>
      <c r="M651" t="s"/>
      <c r="N651" t="s">
        <v>158</v>
      </c>
      <c r="O651" t="s">
        <v>78</v>
      </c>
      <c r="P651" t="s">
        <v>968</v>
      </c>
      <c r="Q651" t="s"/>
      <c r="R651" t="s">
        <v>119</v>
      </c>
      <c r="S651" t="s">
        <v>969</v>
      </c>
      <c r="T651" t="s">
        <v>81</v>
      </c>
      <c r="U651" t="s">
        <v>82</v>
      </c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HYPERLINK("https://hotelmonitor-cachepage.eclerx.com/savepage/tk_15444272442973938_sr_2399.html","info")</f>
        <v/>
      </c>
      <c r="AA651" t="n">
        <v>17194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88</v>
      </c>
      <c r="AO651" t="s"/>
      <c r="AP651" t="n">
        <v>346</v>
      </c>
      <c r="AQ651" t="s">
        <v>89</v>
      </c>
      <c r="AR651" t="s"/>
      <c r="AS651" t="s"/>
      <c r="AT651" t="s">
        <v>90</v>
      </c>
      <c r="AU651" t="s"/>
      <c r="AV651" t="s"/>
      <c r="AW651" t="s"/>
      <c r="AX651" t="s"/>
      <c r="AY651" t="n">
        <v>2071559</v>
      </c>
      <c r="AZ651" t="s">
        <v>970</v>
      </c>
      <c r="BA651" t="s"/>
      <c r="BB651" t="n">
        <v>55785</v>
      </c>
      <c r="BC651" t="n">
        <v>13.3122</v>
      </c>
      <c r="BD651" t="n">
        <v>52.49917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967</v>
      </c>
      <c r="F652" t="n">
        <v>261966</v>
      </c>
      <c r="G652" t="s">
        <v>74</v>
      </c>
      <c r="H652" t="s">
        <v>75</v>
      </c>
      <c r="I652" t="s"/>
      <c r="J652" t="s">
        <v>74</v>
      </c>
      <c r="K652" t="n">
        <v>41.5</v>
      </c>
      <c r="L652" t="s">
        <v>76</v>
      </c>
      <c r="M652" t="s"/>
      <c r="N652" t="s">
        <v>121</v>
      </c>
      <c r="O652" t="s">
        <v>78</v>
      </c>
      <c r="P652" t="s">
        <v>968</v>
      </c>
      <c r="Q652" t="s"/>
      <c r="R652" t="s">
        <v>119</v>
      </c>
      <c r="S652" t="s">
        <v>971</v>
      </c>
      <c r="T652" t="s">
        <v>81</v>
      </c>
      <c r="U652" t="s">
        <v>82</v>
      </c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HYPERLINK("https://hotelmonitor-cachepage.eclerx.com/savepage/tk_15444272442973938_sr_2399.html","info")</f>
        <v/>
      </c>
      <c r="AA652" t="n">
        <v>17194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88</v>
      </c>
      <c r="AO652" t="s"/>
      <c r="AP652" t="n">
        <v>346</v>
      </c>
      <c r="AQ652" t="s">
        <v>89</v>
      </c>
      <c r="AR652" t="s"/>
      <c r="AS652" t="s"/>
      <c r="AT652" t="s">
        <v>90</v>
      </c>
      <c r="AU652" t="s"/>
      <c r="AV652" t="s"/>
      <c r="AW652" t="s"/>
      <c r="AX652" t="s"/>
      <c r="AY652" t="n">
        <v>2071559</v>
      </c>
      <c r="AZ652" t="s">
        <v>970</v>
      </c>
      <c r="BA652" t="s"/>
      <c r="BB652" t="n">
        <v>55785</v>
      </c>
      <c r="BC652" t="n">
        <v>13.3122</v>
      </c>
      <c r="BD652" t="n">
        <v>52.49917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967</v>
      </c>
      <c r="F653" t="n">
        <v>261966</v>
      </c>
      <c r="G653" t="s">
        <v>74</v>
      </c>
      <c r="H653" t="s">
        <v>75</v>
      </c>
      <c r="I653" t="s"/>
      <c r="J653" t="s">
        <v>74</v>
      </c>
      <c r="K653" t="n">
        <v>96.90000000000001</v>
      </c>
      <c r="L653" t="s">
        <v>76</v>
      </c>
      <c r="M653" t="s"/>
      <c r="N653" t="s">
        <v>972</v>
      </c>
      <c r="O653" t="s">
        <v>78</v>
      </c>
      <c r="P653" t="s">
        <v>968</v>
      </c>
      <c r="Q653" t="s"/>
      <c r="R653" t="s">
        <v>119</v>
      </c>
      <c r="S653" t="s">
        <v>973</v>
      </c>
      <c r="T653" t="s">
        <v>81</v>
      </c>
      <c r="U653" t="s">
        <v>82</v>
      </c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HYPERLINK("https://hotelmonitor-cachepage.eclerx.com/savepage/tk_15444272442973938_sr_2399.html","info")</f>
        <v/>
      </c>
      <c r="AA653" t="n">
        <v>17194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88</v>
      </c>
      <c r="AO653" t="s"/>
      <c r="AP653" t="n">
        <v>346</v>
      </c>
      <c r="AQ653" t="s">
        <v>89</v>
      </c>
      <c r="AR653" t="s"/>
      <c r="AS653" t="s"/>
      <c r="AT653" t="s">
        <v>90</v>
      </c>
      <c r="AU653" t="s"/>
      <c r="AV653" t="s"/>
      <c r="AW653" t="s"/>
      <c r="AX653" t="s"/>
      <c r="AY653" t="n">
        <v>2071559</v>
      </c>
      <c r="AZ653" t="s">
        <v>970</v>
      </c>
      <c r="BA653" t="s"/>
      <c r="BB653" t="n">
        <v>55785</v>
      </c>
      <c r="BC653" t="n">
        <v>13.3122</v>
      </c>
      <c r="BD653" t="n">
        <v>52.49917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974</v>
      </c>
      <c r="F654" t="n">
        <v>297115</v>
      </c>
      <c r="G654" t="s">
        <v>74</v>
      </c>
      <c r="H654" t="s">
        <v>75</v>
      </c>
      <c r="I654" t="s"/>
      <c r="J654" t="s">
        <v>74</v>
      </c>
      <c r="K654" t="n">
        <v>45</v>
      </c>
      <c r="L654" t="s">
        <v>76</v>
      </c>
      <c r="M654" t="s"/>
      <c r="N654" t="s">
        <v>113</v>
      </c>
      <c r="O654" t="s">
        <v>78</v>
      </c>
      <c r="P654" t="s">
        <v>975</v>
      </c>
      <c r="Q654" t="s"/>
      <c r="R654" t="s">
        <v>114</v>
      </c>
      <c r="S654" t="s">
        <v>976</v>
      </c>
      <c r="T654" t="s">
        <v>81</v>
      </c>
      <c r="U654" t="s">
        <v>82</v>
      </c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HYPERLINK("https://hotelmonitor-cachepage.eclerx.com/savepage/tk_15444272471972811_sr_2399.html","info")</f>
        <v/>
      </c>
      <c r="AA654" t="n">
        <v>19767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88</v>
      </c>
      <c r="AO654" t="s"/>
      <c r="AP654" t="n">
        <v>347</v>
      </c>
      <c r="AQ654" t="s">
        <v>89</v>
      </c>
      <c r="AR654" t="s"/>
      <c r="AS654" t="s"/>
      <c r="AT654" t="s">
        <v>90</v>
      </c>
      <c r="AU654" t="s"/>
      <c r="AV654" t="s"/>
      <c r="AW654" t="s"/>
      <c r="AX654" t="s"/>
      <c r="AY654" t="n">
        <v>3738727</v>
      </c>
      <c r="AZ654" t="s">
        <v>977</v>
      </c>
      <c r="BA654" t="s"/>
      <c r="BB654" t="n">
        <v>88924</v>
      </c>
      <c r="BC654" t="n">
        <v>13.468965</v>
      </c>
      <c r="BD654" t="n">
        <v>52.506916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974</v>
      </c>
      <c r="F655" t="n">
        <v>297115</v>
      </c>
      <c r="G655" t="s">
        <v>74</v>
      </c>
      <c r="H655" t="s">
        <v>75</v>
      </c>
      <c r="I655" t="s"/>
      <c r="J655" t="s">
        <v>74</v>
      </c>
      <c r="K655" t="n">
        <v>46</v>
      </c>
      <c r="L655" t="s">
        <v>76</v>
      </c>
      <c r="M655" t="s"/>
      <c r="N655" t="s">
        <v>177</v>
      </c>
      <c r="O655" t="s">
        <v>78</v>
      </c>
      <c r="P655" t="s">
        <v>975</v>
      </c>
      <c r="Q655" t="s"/>
      <c r="R655" t="s">
        <v>114</v>
      </c>
      <c r="S655" t="s">
        <v>475</v>
      </c>
      <c r="T655" t="s">
        <v>81</v>
      </c>
      <c r="U655" t="s">
        <v>82</v>
      </c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HYPERLINK("https://hotelmonitor-cachepage.eclerx.com/savepage/tk_15444272471972811_sr_2399.html","info")</f>
        <v/>
      </c>
      <c r="AA655" t="n">
        <v>19767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88</v>
      </c>
      <c r="AO655" t="s"/>
      <c r="AP655" t="n">
        <v>347</v>
      </c>
      <c r="AQ655" t="s">
        <v>89</v>
      </c>
      <c r="AR655" t="s"/>
      <c r="AS655" t="s"/>
      <c r="AT655" t="s">
        <v>90</v>
      </c>
      <c r="AU655" t="s"/>
      <c r="AV655" t="s"/>
      <c r="AW655" t="s"/>
      <c r="AX655" t="s"/>
      <c r="AY655" t="n">
        <v>3738727</v>
      </c>
      <c r="AZ655" t="s">
        <v>977</v>
      </c>
      <c r="BA655" t="s"/>
      <c r="BB655" t="n">
        <v>88924</v>
      </c>
      <c r="BC655" t="n">
        <v>13.468965</v>
      </c>
      <c r="BD655" t="n">
        <v>52.506916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978</v>
      </c>
      <c r="F656" t="n">
        <v>5305509</v>
      </c>
      <c r="G656" t="s">
        <v>74</v>
      </c>
      <c r="H656" t="s">
        <v>75</v>
      </c>
      <c r="I656" t="s"/>
      <c r="J656" t="s">
        <v>74</v>
      </c>
      <c r="K656" t="n">
        <v>93.75</v>
      </c>
      <c r="L656" t="s">
        <v>76</v>
      </c>
      <c r="M656" t="s"/>
      <c r="N656" t="s">
        <v>979</v>
      </c>
      <c r="O656" t="s">
        <v>78</v>
      </c>
      <c r="P656" t="s">
        <v>980</v>
      </c>
      <c r="Q656" t="s"/>
      <c r="R656" t="s">
        <v>79</v>
      </c>
      <c r="S656" t="s">
        <v>981</v>
      </c>
      <c r="T656" t="s">
        <v>81</v>
      </c>
      <c r="U656" t="s">
        <v>82</v>
      </c>
      <c r="V656" t="s">
        <v>83</v>
      </c>
      <c r="W656" t="s">
        <v>84</v>
      </c>
      <c r="X656" t="s"/>
      <c r="Y656" t="s">
        <v>85</v>
      </c>
      <c r="Z656">
        <f>HYPERLINK("https://hotelmonitor-cachepage.eclerx.com/savepage/tk_15444267937711535_sr_2399.html","info")</f>
        <v/>
      </c>
      <c r="AA656" t="n">
        <v>52316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88</v>
      </c>
      <c r="AO656" t="s"/>
      <c r="AP656" t="n">
        <v>213</v>
      </c>
      <c r="AQ656" t="s">
        <v>89</v>
      </c>
      <c r="AR656" t="s"/>
      <c r="AS656" t="s"/>
      <c r="AT656" t="s">
        <v>90</v>
      </c>
      <c r="AU656" t="s"/>
      <c r="AV656" t="s"/>
      <c r="AW656" t="s"/>
      <c r="AX656" t="s"/>
      <c r="AY656" t="n">
        <v>2071543</v>
      </c>
      <c r="AZ656" t="s"/>
      <c r="BA656" t="s"/>
      <c r="BB656" t="n">
        <v>26668</v>
      </c>
      <c r="BC656" t="n">
        <v>13.408504</v>
      </c>
      <c r="BD656" t="n">
        <v>52.512184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978</v>
      </c>
      <c r="F657" t="n">
        <v>5305509</v>
      </c>
      <c r="G657" t="s">
        <v>74</v>
      </c>
      <c r="H657" t="s">
        <v>75</v>
      </c>
      <c r="I657" t="s"/>
      <c r="J657" t="s">
        <v>74</v>
      </c>
      <c r="K657" t="n">
        <v>148</v>
      </c>
      <c r="L657" t="s">
        <v>76</v>
      </c>
      <c r="M657" t="s"/>
      <c r="N657" t="s">
        <v>982</v>
      </c>
      <c r="O657" t="s">
        <v>680</v>
      </c>
      <c r="P657" t="s">
        <v>980</v>
      </c>
      <c r="Q657" t="s"/>
      <c r="R657" t="s">
        <v>79</v>
      </c>
      <c r="S657" t="s">
        <v>391</v>
      </c>
      <c r="T657" t="s">
        <v>81</v>
      </c>
      <c r="U657" t="s">
        <v>82</v>
      </c>
      <c r="V657" t="s">
        <v>83</v>
      </c>
      <c r="W657" t="s">
        <v>84</v>
      </c>
      <c r="X657" t="s"/>
      <c r="Y657" t="s">
        <v>85</v>
      </c>
      <c r="Z657">
        <f>HYPERLINK("https://hotelmonitor-cachepage.eclerx.com/savepage/tk_15444267937711535_sr_2399.html","info")</f>
        <v/>
      </c>
      <c r="AA657" t="n">
        <v>52316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88</v>
      </c>
      <c r="AO657" t="s"/>
      <c r="AP657" t="n">
        <v>213</v>
      </c>
      <c r="AQ657" t="s">
        <v>89</v>
      </c>
      <c r="AR657" t="s"/>
      <c r="AS657" t="s"/>
      <c r="AT657" t="s">
        <v>90</v>
      </c>
      <c r="AU657" t="s"/>
      <c r="AV657" t="s"/>
      <c r="AW657" t="s"/>
      <c r="AX657" t="s"/>
      <c r="AY657" t="n">
        <v>2071543</v>
      </c>
      <c r="AZ657" t="s"/>
      <c r="BA657" t="s"/>
      <c r="BB657" t="n">
        <v>26668</v>
      </c>
      <c r="BC657" t="n">
        <v>13.408504</v>
      </c>
      <c r="BD657" t="n">
        <v>52.512184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983</v>
      </c>
      <c r="F658" t="n">
        <v>2970437</v>
      </c>
      <c r="G658" t="s">
        <v>74</v>
      </c>
      <c r="H658" t="s">
        <v>75</v>
      </c>
      <c r="I658" t="s"/>
      <c r="J658" t="s">
        <v>74</v>
      </c>
      <c r="K658" t="n">
        <v>82.5</v>
      </c>
      <c r="L658" t="s">
        <v>76</v>
      </c>
      <c r="M658" t="s"/>
      <c r="N658" t="s">
        <v>121</v>
      </c>
      <c r="O658" t="s">
        <v>78</v>
      </c>
      <c r="P658" t="s">
        <v>984</v>
      </c>
      <c r="Q658" t="s"/>
      <c r="R658" t="s">
        <v>119</v>
      </c>
      <c r="S658" t="s">
        <v>985</v>
      </c>
      <c r="T658" t="s">
        <v>81</v>
      </c>
      <c r="U658" t="s">
        <v>82</v>
      </c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HYPERLINK("https://hotelmonitor-cachepage.eclerx.com/savepage/tk_1544427074358723_sr_2399.html","info")</f>
        <v/>
      </c>
      <c r="AA658" t="n">
        <v>476322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88</v>
      </c>
      <c r="AO658" t="s"/>
      <c r="AP658" t="n">
        <v>297</v>
      </c>
      <c r="AQ658" t="s">
        <v>89</v>
      </c>
      <c r="AR658" t="s"/>
      <c r="AS658" t="s"/>
      <c r="AT658" t="s">
        <v>90</v>
      </c>
      <c r="AU658" t="s"/>
      <c r="AV658" t="s"/>
      <c r="AW658" t="s"/>
      <c r="AX658" t="s"/>
      <c r="AY658" t="n">
        <v>2366109</v>
      </c>
      <c r="AZ658" t="s">
        <v>986</v>
      </c>
      <c r="BA658" t="s"/>
      <c r="BB658" t="n">
        <v>765336</v>
      </c>
      <c r="BC658" t="n">
        <v>13.400854</v>
      </c>
      <c r="BD658" t="n">
        <v>52.523103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983</v>
      </c>
      <c r="F659" t="n">
        <v>2970437</v>
      </c>
      <c r="G659" t="s">
        <v>74</v>
      </c>
      <c r="H659" t="s">
        <v>75</v>
      </c>
      <c r="I659" t="s"/>
      <c r="J659" t="s">
        <v>74</v>
      </c>
      <c r="K659" t="n">
        <v>92.5</v>
      </c>
      <c r="L659" t="s">
        <v>76</v>
      </c>
      <c r="M659" t="s"/>
      <c r="N659" t="s">
        <v>244</v>
      </c>
      <c r="O659" t="s">
        <v>78</v>
      </c>
      <c r="P659" t="s">
        <v>984</v>
      </c>
      <c r="Q659" t="s"/>
      <c r="R659" t="s">
        <v>119</v>
      </c>
      <c r="S659" t="s">
        <v>987</v>
      </c>
      <c r="T659" t="s">
        <v>81</v>
      </c>
      <c r="U659" t="s">
        <v>82</v>
      </c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HYPERLINK("https://hotelmonitor-cachepage.eclerx.com/savepage/tk_1544427074358723_sr_2399.html","info")</f>
        <v/>
      </c>
      <c r="AA659" t="n">
        <v>476322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88</v>
      </c>
      <c r="AO659" t="s"/>
      <c r="AP659" t="n">
        <v>297</v>
      </c>
      <c r="AQ659" t="s">
        <v>89</v>
      </c>
      <c r="AR659" t="s"/>
      <c r="AS659" t="s"/>
      <c r="AT659" t="s">
        <v>90</v>
      </c>
      <c r="AU659" t="s"/>
      <c r="AV659" t="s"/>
      <c r="AW659" t="s"/>
      <c r="AX659" t="s"/>
      <c r="AY659" t="n">
        <v>2366109</v>
      </c>
      <c r="AZ659" t="s">
        <v>986</v>
      </c>
      <c r="BA659" t="s"/>
      <c r="BB659" t="n">
        <v>765336</v>
      </c>
      <c r="BC659" t="n">
        <v>13.400854</v>
      </c>
      <c r="BD659" t="n">
        <v>52.523103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988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54</v>
      </c>
      <c r="L660" t="s">
        <v>76</v>
      </c>
      <c r="M660" t="s"/>
      <c r="N660" t="s">
        <v>113</v>
      </c>
      <c r="O660" t="s">
        <v>78</v>
      </c>
      <c r="P660" t="s">
        <v>988</v>
      </c>
      <c r="Q660" t="s"/>
      <c r="R660" t="s">
        <v>119</v>
      </c>
      <c r="S660" t="s">
        <v>170</v>
      </c>
      <c r="T660" t="s">
        <v>81</v>
      </c>
      <c r="U660" t="s">
        <v>82</v>
      </c>
      <c r="V660" t="s">
        <v>83</v>
      </c>
      <c r="W660" t="s">
        <v>108</v>
      </c>
      <c r="X660" t="s"/>
      <c r="Y660" t="s">
        <v>85</v>
      </c>
      <c r="Z660">
        <f>HYPERLINK("https://hotelmonitor-cachepage.eclerx.com/savepage/tk_15444276205992212_sr_2399.html","info")</f>
        <v/>
      </c>
      <c r="AA660" t="n">
        <v>-2071759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88</v>
      </c>
      <c r="AO660" t="s"/>
      <c r="AP660" t="n">
        <v>461</v>
      </c>
      <c r="AQ660" t="s">
        <v>89</v>
      </c>
      <c r="AR660" t="s"/>
      <c r="AS660" t="s"/>
      <c r="AT660" t="s">
        <v>90</v>
      </c>
      <c r="AU660" t="s"/>
      <c r="AV660" t="s"/>
      <c r="AW660" t="s"/>
      <c r="AX660" t="s"/>
      <c r="AY660" t="n">
        <v>2071759</v>
      </c>
      <c r="AZ660" t="s">
        <v>989</v>
      </c>
      <c r="BA660" t="s"/>
      <c r="BB660" t="n">
        <v>455985</v>
      </c>
      <c r="BC660" t="n">
        <v>13.447984</v>
      </c>
      <c r="BD660" t="n">
        <v>52.502793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988</v>
      </c>
      <c r="F661" t="n">
        <v>-1</v>
      </c>
      <c r="G661" t="s">
        <v>74</v>
      </c>
      <c r="H661" t="s">
        <v>75</v>
      </c>
      <c r="I661" t="s"/>
      <c r="J661" t="s">
        <v>74</v>
      </c>
      <c r="K661" t="n">
        <v>51.3</v>
      </c>
      <c r="L661" t="s">
        <v>76</v>
      </c>
      <c r="M661" t="s"/>
      <c r="N661" t="s">
        <v>298</v>
      </c>
      <c r="O661" t="s">
        <v>78</v>
      </c>
      <c r="P661" t="s">
        <v>988</v>
      </c>
      <c r="Q661" t="s"/>
      <c r="R661" t="s">
        <v>119</v>
      </c>
      <c r="S661" t="s">
        <v>990</v>
      </c>
      <c r="T661" t="s">
        <v>81</v>
      </c>
      <c r="U661" t="s">
        <v>82</v>
      </c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HYPERLINK("https://hotelmonitor-cachepage.eclerx.com/savepage/tk_15444276205992212_sr_2399.html","info")</f>
        <v/>
      </c>
      <c r="AA661" t="n">
        <v>-2071759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88</v>
      </c>
      <c r="AO661" t="s"/>
      <c r="AP661" t="n">
        <v>461</v>
      </c>
      <c r="AQ661" t="s">
        <v>89</v>
      </c>
      <c r="AR661" t="s"/>
      <c r="AS661" t="s"/>
      <c r="AT661" t="s">
        <v>90</v>
      </c>
      <c r="AU661" t="s"/>
      <c r="AV661" t="s"/>
      <c r="AW661" t="s"/>
      <c r="AX661" t="s"/>
      <c r="AY661" t="n">
        <v>2071759</v>
      </c>
      <c r="AZ661" t="s">
        <v>989</v>
      </c>
      <c r="BA661" t="s"/>
      <c r="BB661" t="n">
        <v>455985</v>
      </c>
      <c r="BC661" t="n">
        <v>13.447984</v>
      </c>
      <c r="BD661" t="n">
        <v>52.502793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988</v>
      </c>
      <c r="F662" t="n">
        <v>-1</v>
      </c>
      <c r="G662" t="s">
        <v>74</v>
      </c>
      <c r="H662" t="s">
        <v>75</v>
      </c>
      <c r="I662" t="s"/>
      <c r="J662" t="s">
        <v>74</v>
      </c>
      <c r="K662" t="n">
        <v>75.05</v>
      </c>
      <c r="L662" t="s">
        <v>76</v>
      </c>
      <c r="M662" t="s"/>
      <c r="N662" t="s">
        <v>219</v>
      </c>
      <c r="O662" t="s">
        <v>78</v>
      </c>
      <c r="P662" t="s">
        <v>988</v>
      </c>
      <c r="Q662" t="s"/>
      <c r="R662" t="s">
        <v>119</v>
      </c>
      <c r="S662" t="s">
        <v>991</v>
      </c>
      <c r="T662" t="s">
        <v>81</v>
      </c>
      <c r="U662" t="s">
        <v>82</v>
      </c>
      <c r="V662" t="s">
        <v>83</v>
      </c>
      <c r="W662" t="s">
        <v>84</v>
      </c>
      <c r="X662" t="s"/>
      <c r="Y662" t="s">
        <v>85</v>
      </c>
      <c r="Z662">
        <f>HYPERLINK("https://hotelmonitor-cachepage.eclerx.com/savepage/tk_15444276205992212_sr_2399.html","info")</f>
        <v/>
      </c>
      <c r="AA662" t="n">
        <v>-2071759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88</v>
      </c>
      <c r="AO662" t="s"/>
      <c r="AP662" t="n">
        <v>461</v>
      </c>
      <c r="AQ662" t="s">
        <v>89</v>
      </c>
      <c r="AR662" t="s"/>
      <c r="AS662" t="s"/>
      <c r="AT662" t="s">
        <v>90</v>
      </c>
      <c r="AU662" t="s"/>
      <c r="AV662" t="s"/>
      <c r="AW662" t="s"/>
      <c r="AX662" t="s"/>
      <c r="AY662" t="n">
        <v>2071759</v>
      </c>
      <c r="AZ662" t="s">
        <v>989</v>
      </c>
      <c r="BA662" t="s"/>
      <c r="BB662" t="n">
        <v>455985</v>
      </c>
      <c r="BC662" t="n">
        <v>13.447984</v>
      </c>
      <c r="BD662" t="n">
        <v>52.502793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988</v>
      </c>
      <c r="F663" t="n">
        <v>-1</v>
      </c>
      <c r="G663" t="s">
        <v>74</v>
      </c>
      <c r="H663" t="s">
        <v>75</v>
      </c>
      <c r="I663" t="s"/>
      <c r="J663" t="s">
        <v>74</v>
      </c>
      <c r="K663" t="n">
        <v>79</v>
      </c>
      <c r="L663" t="s">
        <v>76</v>
      </c>
      <c r="M663" t="s"/>
      <c r="N663" t="s">
        <v>219</v>
      </c>
      <c r="O663" t="s">
        <v>78</v>
      </c>
      <c r="P663" t="s">
        <v>988</v>
      </c>
      <c r="Q663" t="s"/>
      <c r="R663" t="s">
        <v>119</v>
      </c>
      <c r="S663" t="s">
        <v>342</v>
      </c>
      <c r="T663" t="s">
        <v>81</v>
      </c>
      <c r="U663" t="s">
        <v>82</v>
      </c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HYPERLINK("https://hotelmonitor-cachepage.eclerx.com/savepage/tk_15444276205992212_sr_2399.html","info")</f>
        <v/>
      </c>
      <c r="AA663" t="n">
        <v>-2071759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88</v>
      </c>
      <c r="AO663" t="s"/>
      <c r="AP663" t="n">
        <v>461</v>
      </c>
      <c r="AQ663" t="s">
        <v>89</v>
      </c>
      <c r="AR663" t="s"/>
      <c r="AS663" t="s"/>
      <c r="AT663" t="s">
        <v>90</v>
      </c>
      <c r="AU663" t="s"/>
      <c r="AV663" t="s"/>
      <c r="AW663" t="s"/>
      <c r="AX663" t="s"/>
      <c r="AY663" t="n">
        <v>2071759</v>
      </c>
      <c r="AZ663" t="s">
        <v>989</v>
      </c>
      <c r="BA663" t="s"/>
      <c r="BB663" t="n">
        <v>455985</v>
      </c>
      <c r="BC663" t="n">
        <v>13.447984</v>
      </c>
      <c r="BD663" t="n">
        <v>52.502793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992</v>
      </c>
      <c r="F664" t="n">
        <v>-1</v>
      </c>
      <c r="G664" t="s">
        <v>74</v>
      </c>
      <c r="H664" t="s">
        <v>75</v>
      </c>
      <c r="I664" t="s"/>
      <c r="J664" t="s">
        <v>74</v>
      </c>
      <c r="K664" t="n">
        <v>99</v>
      </c>
      <c r="L664" t="s">
        <v>76</v>
      </c>
      <c r="M664" t="s"/>
      <c r="N664" t="s">
        <v>113</v>
      </c>
      <c r="O664" t="s">
        <v>78</v>
      </c>
      <c r="P664" t="s">
        <v>992</v>
      </c>
      <c r="Q664" t="s"/>
      <c r="R664" t="s">
        <v>79</v>
      </c>
      <c r="S664" t="s">
        <v>103</v>
      </c>
      <c r="T664" t="s">
        <v>81</v>
      </c>
      <c r="U664" t="s">
        <v>82</v>
      </c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HYPERLINK("https://hotelmonitor-cachepage.eclerx.com/savepage/tk_15444272502701118_sr_2399.html","info")</f>
        <v/>
      </c>
      <c r="AA664" t="n">
        <v>-2071565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88</v>
      </c>
      <c r="AO664" t="s"/>
      <c r="AP664" t="n">
        <v>348</v>
      </c>
      <c r="AQ664" t="s">
        <v>89</v>
      </c>
      <c r="AR664" t="s"/>
      <c r="AS664" t="s"/>
      <c r="AT664" t="s">
        <v>90</v>
      </c>
      <c r="AU664" t="s"/>
      <c r="AV664" t="s"/>
      <c r="AW664" t="s"/>
      <c r="AX664" t="s"/>
      <c r="AY664" t="n">
        <v>2071565</v>
      </c>
      <c r="AZ664" t="s">
        <v>993</v>
      </c>
      <c r="BA664" t="s"/>
      <c r="BB664" t="n">
        <v>27350</v>
      </c>
      <c r="BC664" t="n">
        <v>13.384725</v>
      </c>
      <c r="BD664" t="n">
        <v>52.493229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992</v>
      </c>
      <c r="F665" t="n">
        <v>-1</v>
      </c>
      <c r="G665" t="s">
        <v>74</v>
      </c>
      <c r="H665" t="s">
        <v>75</v>
      </c>
      <c r="I665" t="s"/>
      <c r="J665" t="s">
        <v>74</v>
      </c>
      <c r="K665" t="n">
        <v>116</v>
      </c>
      <c r="L665" t="s">
        <v>76</v>
      </c>
      <c r="M665" t="s"/>
      <c r="N665" t="s">
        <v>129</v>
      </c>
      <c r="O665" t="s">
        <v>78</v>
      </c>
      <c r="P665" t="s">
        <v>992</v>
      </c>
      <c r="Q665" t="s"/>
      <c r="R665" t="s">
        <v>79</v>
      </c>
      <c r="S665" t="s">
        <v>176</v>
      </c>
      <c r="T665" t="s">
        <v>81</v>
      </c>
      <c r="U665" t="s">
        <v>82</v>
      </c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HYPERLINK("https://hotelmonitor-cachepage.eclerx.com/savepage/tk_15444272502701118_sr_2399.html","info")</f>
        <v/>
      </c>
      <c r="AA665" t="n">
        <v>-2071565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88</v>
      </c>
      <c r="AO665" t="s"/>
      <c r="AP665" t="n">
        <v>348</v>
      </c>
      <c r="AQ665" t="s">
        <v>89</v>
      </c>
      <c r="AR665" t="s"/>
      <c r="AS665" t="s"/>
      <c r="AT665" t="s">
        <v>90</v>
      </c>
      <c r="AU665" t="s"/>
      <c r="AV665" t="s"/>
      <c r="AW665" t="s"/>
      <c r="AX665" t="s"/>
      <c r="AY665" t="n">
        <v>2071565</v>
      </c>
      <c r="AZ665" t="s">
        <v>993</v>
      </c>
      <c r="BA665" t="s"/>
      <c r="BB665" t="n">
        <v>27350</v>
      </c>
      <c r="BC665" t="n">
        <v>13.384725</v>
      </c>
      <c r="BD665" t="n">
        <v>52.493229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992</v>
      </c>
      <c r="F666" t="n">
        <v>-1</v>
      </c>
      <c r="G666" t="s">
        <v>74</v>
      </c>
      <c r="H666" t="s">
        <v>75</v>
      </c>
      <c r="I666" t="s"/>
      <c r="J666" t="s">
        <v>74</v>
      </c>
      <c r="K666" t="n">
        <v>135.8</v>
      </c>
      <c r="L666" t="s">
        <v>76</v>
      </c>
      <c r="M666" t="s"/>
      <c r="N666" t="s">
        <v>123</v>
      </c>
      <c r="O666" t="s">
        <v>78</v>
      </c>
      <c r="P666" t="s">
        <v>992</v>
      </c>
      <c r="Q666" t="s"/>
      <c r="R666" t="s">
        <v>79</v>
      </c>
      <c r="S666" t="s">
        <v>994</v>
      </c>
      <c r="T666" t="s">
        <v>81</v>
      </c>
      <c r="U666" t="s">
        <v>82</v>
      </c>
      <c r="V666" t="s">
        <v>83</v>
      </c>
      <c r="W666" t="s">
        <v>108</v>
      </c>
      <c r="X666" t="s"/>
      <c r="Y666" t="s">
        <v>85</v>
      </c>
      <c r="Z666">
        <f>HYPERLINK("https://hotelmonitor-cachepage.eclerx.com/savepage/tk_15444272502701118_sr_2399.html","info")</f>
        <v/>
      </c>
      <c r="AA666" t="n">
        <v>-2071565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88</v>
      </c>
      <c r="AO666" t="s"/>
      <c r="AP666" t="n">
        <v>348</v>
      </c>
      <c r="AQ666" t="s">
        <v>89</v>
      </c>
      <c r="AR666" t="s"/>
      <c r="AS666" t="s"/>
      <c r="AT666" t="s">
        <v>90</v>
      </c>
      <c r="AU666" t="s"/>
      <c r="AV666" t="s"/>
      <c r="AW666" t="s"/>
      <c r="AX666" t="s"/>
      <c r="AY666" t="n">
        <v>2071565</v>
      </c>
      <c r="AZ666" t="s">
        <v>993</v>
      </c>
      <c r="BA666" t="s"/>
      <c r="BB666" t="n">
        <v>27350</v>
      </c>
      <c r="BC666" t="n">
        <v>13.384725</v>
      </c>
      <c r="BD666" t="n">
        <v>52.493229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995</v>
      </c>
      <c r="F667" t="n">
        <v>-1</v>
      </c>
      <c r="G667" t="s">
        <v>74</v>
      </c>
      <c r="H667" t="s">
        <v>75</v>
      </c>
      <c r="I667" t="s"/>
      <c r="J667" t="s">
        <v>74</v>
      </c>
      <c r="K667" t="n">
        <v>72</v>
      </c>
      <c r="L667" t="s">
        <v>76</v>
      </c>
      <c r="M667" t="s"/>
      <c r="N667" t="s">
        <v>301</v>
      </c>
      <c r="O667" t="s">
        <v>78</v>
      </c>
      <c r="P667" t="s">
        <v>995</v>
      </c>
      <c r="Q667" t="s"/>
      <c r="R667" t="s">
        <v>119</v>
      </c>
      <c r="S667" t="s">
        <v>127</v>
      </c>
      <c r="T667" t="s">
        <v>81</v>
      </c>
      <c r="U667" t="s">
        <v>82</v>
      </c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HYPERLINK("https://hotelmonitor-cachepage.eclerx.com/savepage/tk_1544426566139063_sr_2399.html","info")</f>
        <v/>
      </c>
      <c r="AA667" t="n">
        <v>-6796495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88</v>
      </c>
      <c r="AO667" t="s"/>
      <c r="AP667" t="n">
        <v>148</v>
      </c>
      <c r="AQ667" t="s">
        <v>89</v>
      </c>
      <c r="AR667" t="s"/>
      <c r="AS667" t="s"/>
      <c r="AT667" t="s">
        <v>90</v>
      </c>
      <c r="AU667" t="s"/>
      <c r="AV667" t="s"/>
      <c r="AW667" t="s"/>
      <c r="AX667" t="s"/>
      <c r="AY667" t="n">
        <v>6796495</v>
      </c>
      <c r="AZ667" t="s">
        <v>996</v>
      </c>
      <c r="BA667" t="s"/>
      <c r="BB667" t="n">
        <v>91551</v>
      </c>
      <c r="BC667" t="n">
        <v>13.394353</v>
      </c>
      <c r="BD667" t="n">
        <v>52.57258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995</v>
      </c>
      <c r="F668" t="n">
        <v>-1</v>
      </c>
      <c r="G668" t="s">
        <v>74</v>
      </c>
      <c r="H668" t="s">
        <v>75</v>
      </c>
      <c r="I668" t="s"/>
      <c r="J668" t="s">
        <v>74</v>
      </c>
      <c r="K668" t="n">
        <v>82</v>
      </c>
      <c r="L668" t="s">
        <v>76</v>
      </c>
      <c r="M668" t="s"/>
      <c r="N668" t="s">
        <v>113</v>
      </c>
      <c r="O668" t="s">
        <v>78</v>
      </c>
      <c r="P668" t="s">
        <v>995</v>
      </c>
      <c r="Q668" t="s"/>
      <c r="R668" t="s">
        <v>119</v>
      </c>
      <c r="S668" t="s">
        <v>525</v>
      </c>
      <c r="T668" t="s">
        <v>81</v>
      </c>
      <c r="U668" t="s">
        <v>82</v>
      </c>
      <c r="V668" t="s">
        <v>83</v>
      </c>
      <c r="W668" t="s">
        <v>84</v>
      </c>
      <c r="X668" t="s"/>
      <c r="Y668" t="s">
        <v>85</v>
      </c>
      <c r="Z668">
        <f>HYPERLINK("https://hotelmonitor-cachepage.eclerx.com/savepage/tk_1544426566139063_sr_2399.html","info")</f>
        <v/>
      </c>
      <c r="AA668" t="n">
        <v>-6796495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88</v>
      </c>
      <c r="AO668" t="s"/>
      <c r="AP668" t="n">
        <v>148</v>
      </c>
      <c r="AQ668" t="s">
        <v>89</v>
      </c>
      <c r="AR668" t="s"/>
      <c r="AS668" t="s"/>
      <c r="AT668" t="s">
        <v>90</v>
      </c>
      <c r="AU668" t="s"/>
      <c r="AV668" t="s"/>
      <c r="AW668" t="s"/>
      <c r="AX668" t="s"/>
      <c r="AY668" t="n">
        <v>6796495</v>
      </c>
      <c r="AZ668" t="s">
        <v>996</v>
      </c>
      <c r="BA668" t="s"/>
      <c r="BB668" t="n">
        <v>91551</v>
      </c>
      <c r="BC668" t="n">
        <v>13.394353</v>
      </c>
      <c r="BD668" t="n">
        <v>52.57258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997</v>
      </c>
      <c r="F669" t="n">
        <v>-1</v>
      </c>
      <c r="G669" t="s">
        <v>74</v>
      </c>
      <c r="H669" t="s">
        <v>75</v>
      </c>
      <c r="I669" t="s"/>
      <c r="J669" t="s">
        <v>74</v>
      </c>
      <c r="K669" t="n">
        <v>58.5</v>
      </c>
      <c r="L669" t="s">
        <v>76</v>
      </c>
      <c r="M669" t="s"/>
      <c r="N669" t="s">
        <v>118</v>
      </c>
      <c r="O669" t="s">
        <v>78</v>
      </c>
      <c r="P669" t="s">
        <v>997</v>
      </c>
      <c r="Q669" t="s"/>
      <c r="R669" t="s">
        <v>114</v>
      </c>
      <c r="S669" t="s">
        <v>785</v>
      </c>
      <c r="T669" t="s">
        <v>81</v>
      </c>
      <c r="U669" t="s">
        <v>82</v>
      </c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HYPERLINK("https://hotelmonitor-cachepage.eclerx.com/savepage/tk_15444269925569127_sr_2399.html","info")</f>
        <v/>
      </c>
      <c r="AA669" t="n">
        <v>-2071561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88</v>
      </c>
      <c r="AO669" t="s"/>
      <c r="AP669" t="n">
        <v>272</v>
      </c>
      <c r="AQ669" t="s">
        <v>89</v>
      </c>
      <c r="AR669" t="s"/>
      <c r="AS669" t="s"/>
      <c r="AT669" t="s">
        <v>90</v>
      </c>
      <c r="AU669" t="s"/>
      <c r="AV669" t="s"/>
      <c r="AW669" t="s"/>
      <c r="AX669" t="s"/>
      <c r="AY669" t="n">
        <v>2071561</v>
      </c>
      <c r="AZ669" t="s">
        <v>998</v>
      </c>
      <c r="BA669" t="s"/>
      <c r="BB669" t="n">
        <v>430389</v>
      </c>
      <c r="BC669" t="n">
        <v>13.323087</v>
      </c>
      <c r="BD669" t="n">
        <v>52.49961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997</v>
      </c>
      <c r="F670" t="n">
        <v>-1</v>
      </c>
      <c r="G670" t="s">
        <v>74</v>
      </c>
      <c r="H670" t="s">
        <v>75</v>
      </c>
      <c r="I670" t="s"/>
      <c r="J670" t="s">
        <v>74</v>
      </c>
      <c r="K670" t="n">
        <v>65</v>
      </c>
      <c r="L670" t="s">
        <v>76</v>
      </c>
      <c r="M670" t="s"/>
      <c r="N670" t="s">
        <v>298</v>
      </c>
      <c r="O670" t="s">
        <v>78</v>
      </c>
      <c r="P670" t="s">
        <v>997</v>
      </c>
      <c r="Q670" t="s"/>
      <c r="R670" t="s">
        <v>114</v>
      </c>
      <c r="S670" t="s">
        <v>311</v>
      </c>
      <c r="T670" t="s">
        <v>81</v>
      </c>
      <c r="U670" t="s">
        <v>82</v>
      </c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HYPERLINK("https://hotelmonitor-cachepage.eclerx.com/savepage/tk_15444269925569127_sr_2399.html","info")</f>
        <v/>
      </c>
      <c r="AA670" t="n">
        <v>-2071561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88</v>
      </c>
      <c r="AO670" t="s"/>
      <c r="AP670" t="n">
        <v>272</v>
      </c>
      <c r="AQ670" t="s">
        <v>89</v>
      </c>
      <c r="AR670" t="s"/>
      <c r="AS670" t="s"/>
      <c r="AT670" t="s">
        <v>90</v>
      </c>
      <c r="AU670" t="s"/>
      <c r="AV670" t="s"/>
      <c r="AW670" t="s"/>
      <c r="AX670" t="s"/>
      <c r="AY670" t="n">
        <v>2071561</v>
      </c>
      <c r="AZ670" t="s">
        <v>998</v>
      </c>
      <c r="BA670" t="s"/>
      <c r="BB670" t="n">
        <v>430389</v>
      </c>
      <c r="BC670" t="n">
        <v>13.323087</v>
      </c>
      <c r="BD670" t="n">
        <v>52.49961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997</v>
      </c>
      <c r="F671" t="n">
        <v>-1</v>
      </c>
      <c r="G671" t="s">
        <v>74</v>
      </c>
      <c r="H671" t="s">
        <v>75</v>
      </c>
      <c r="I671" t="s"/>
      <c r="J671" t="s">
        <v>74</v>
      </c>
      <c r="K671" t="n">
        <v>67.5</v>
      </c>
      <c r="L671" t="s">
        <v>76</v>
      </c>
      <c r="M671" t="s"/>
      <c r="N671" t="s">
        <v>999</v>
      </c>
      <c r="O671" t="s">
        <v>78</v>
      </c>
      <c r="P671" t="s">
        <v>997</v>
      </c>
      <c r="Q671" t="s"/>
      <c r="R671" t="s">
        <v>114</v>
      </c>
      <c r="S671" t="s">
        <v>1000</v>
      </c>
      <c r="T671" t="s">
        <v>81</v>
      </c>
      <c r="U671" t="s">
        <v>82</v>
      </c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HYPERLINK("https://hotelmonitor-cachepage.eclerx.com/savepage/tk_15444269925569127_sr_2399.html","info")</f>
        <v/>
      </c>
      <c r="AA671" t="n">
        <v>-2071561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88</v>
      </c>
      <c r="AO671" t="s"/>
      <c r="AP671" t="n">
        <v>272</v>
      </c>
      <c r="AQ671" t="s">
        <v>89</v>
      </c>
      <c r="AR671" t="s"/>
      <c r="AS671" t="s"/>
      <c r="AT671" t="s">
        <v>90</v>
      </c>
      <c r="AU671" t="s"/>
      <c r="AV671" t="s"/>
      <c r="AW671" t="s"/>
      <c r="AX671" t="s"/>
      <c r="AY671" t="n">
        <v>2071561</v>
      </c>
      <c r="AZ671" t="s">
        <v>998</v>
      </c>
      <c r="BA671" t="s"/>
      <c r="BB671" t="n">
        <v>430389</v>
      </c>
      <c r="BC671" t="n">
        <v>13.323087</v>
      </c>
      <c r="BD671" t="n">
        <v>52.49961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997</v>
      </c>
      <c r="F672" t="n">
        <v>-1</v>
      </c>
      <c r="G672" t="s">
        <v>74</v>
      </c>
      <c r="H672" t="s">
        <v>75</v>
      </c>
      <c r="I672" t="s"/>
      <c r="J672" t="s">
        <v>74</v>
      </c>
      <c r="K672" t="n">
        <v>75</v>
      </c>
      <c r="L672" t="s">
        <v>76</v>
      </c>
      <c r="M672" t="s"/>
      <c r="N672" t="s">
        <v>999</v>
      </c>
      <c r="O672" t="s">
        <v>78</v>
      </c>
      <c r="P672" t="s">
        <v>997</v>
      </c>
      <c r="Q672" t="s"/>
      <c r="R672" t="s">
        <v>114</v>
      </c>
      <c r="S672" t="s">
        <v>419</v>
      </c>
      <c r="T672" t="s">
        <v>81</v>
      </c>
      <c r="U672" t="s">
        <v>82</v>
      </c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HYPERLINK("https://hotelmonitor-cachepage.eclerx.com/savepage/tk_15444269925569127_sr_2399.html","info")</f>
        <v/>
      </c>
      <c r="AA672" t="n">
        <v>-2071561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88</v>
      </c>
      <c r="AO672" t="s"/>
      <c r="AP672" t="n">
        <v>272</v>
      </c>
      <c r="AQ672" t="s">
        <v>89</v>
      </c>
      <c r="AR672" t="s"/>
      <c r="AS672" t="s"/>
      <c r="AT672" t="s">
        <v>90</v>
      </c>
      <c r="AU672" t="s"/>
      <c r="AV672" t="s"/>
      <c r="AW672" t="s"/>
      <c r="AX672" t="s"/>
      <c r="AY672" t="n">
        <v>2071561</v>
      </c>
      <c r="AZ672" t="s">
        <v>998</v>
      </c>
      <c r="BA672" t="s"/>
      <c r="BB672" t="n">
        <v>430389</v>
      </c>
      <c r="BC672" t="n">
        <v>13.323087</v>
      </c>
      <c r="BD672" t="n">
        <v>52.49961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997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90</v>
      </c>
      <c r="L673" t="s">
        <v>76</v>
      </c>
      <c r="M673" t="s"/>
      <c r="N673" t="s">
        <v>1001</v>
      </c>
      <c r="O673" t="s">
        <v>78</v>
      </c>
      <c r="P673" t="s">
        <v>997</v>
      </c>
      <c r="Q673" t="s"/>
      <c r="R673" t="s">
        <v>114</v>
      </c>
      <c r="S673" t="s">
        <v>401</v>
      </c>
      <c r="T673" t="s">
        <v>81</v>
      </c>
      <c r="U673" t="s">
        <v>82</v>
      </c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HYPERLINK("https://hotelmonitor-cachepage.eclerx.com/savepage/tk_15444269925569127_sr_2399.html","info")</f>
        <v/>
      </c>
      <c r="AA673" t="n">
        <v>-2071561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88</v>
      </c>
      <c r="AO673" t="s"/>
      <c r="AP673" t="n">
        <v>272</v>
      </c>
      <c r="AQ673" t="s">
        <v>89</v>
      </c>
      <c r="AR673" t="s"/>
      <c r="AS673" t="s"/>
      <c r="AT673" t="s">
        <v>90</v>
      </c>
      <c r="AU673" t="s"/>
      <c r="AV673" t="s"/>
      <c r="AW673" t="s"/>
      <c r="AX673" t="s"/>
      <c r="AY673" t="n">
        <v>2071561</v>
      </c>
      <c r="AZ673" t="s">
        <v>998</v>
      </c>
      <c r="BA673" t="s"/>
      <c r="BB673" t="n">
        <v>430389</v>
      </c>
      <c r="BC673" t="n">
        <v>13.323087</v>
      </c>
      <c r="BD673" t="n">
        <v>52.49961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997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100</v>
      </c>
      <c r="L674" t="s">
        <v>76</v>
      </c>
      <c r="M674" t="s"/>
      <c r="N674" t="s">
        <v>1001</v>
      </c>
      <c r="O674" t="s">
        <v>78</v>
      </c>
      <c r="P674" t="s">
        <v>997</v>
      </c>
      <c r="Q674" t="s"/>
      <c r="R674" t="s">
        <v>114</v>
      </c>
      <c r="S674" t="s">
        <v>256</v>
      </c>
      <c r="T674" t="s">
        <v>81</v>
      </c>
      <c r="U674" t="s">
        <v>82</v>
      </c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HYPERLINK("https://hotelmonitor-cachepage.eclerx.com/savepage/tk_15444269925569127_sr_2399.html","info")</f>
        <v/>
      </c>
      <c r="AA674" t="n">
        <v>-2071561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88</v>
      </c>
      <c r="AO674" t="s"/>
      <c r="AP674" t="n">
        <v>272</v>
      </c>
      <c r="AQ674" t="s">
        <v>89</v>
      </c>
      <c r="AR674" t="s"/>
      <c r="AS674" t="s"/>
      <c r="AT674" t="s">
        <v>90</v>
      </c>
      <c r="AU674" t="s"/>
      <c r="AV674" t="s"/>
      <c r="AW674" t="s"/>
      <c r="AX674" t="s"/>
      <c r="AY674" t="n">
        <v>2071561</v>
      </c>
      <c r="AZ674" t="s">
        <v>998</v>
      </c>
      <c r="BA674" t="s"/>
      <c r="BB674" t="n">
        <v>430389</v>
      </c>
      <c r="BC674" t="n">
        <v>13.323087</v>
      </c>
      <c r="BD674" t="n">
        <v>52.49961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997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151.2</v>
      </c>
      <c r="L675" t="s">
        <v>76</v>
      </c>
      <c r="M675" t="s"/>
      <c r="N675" t="s">
        <v>1002</v>
      </c>
      <c r="O675" t="s">
        <v>78</v>
      </c>
      <c r="P675" t="s">
        <v>997</v>
      </c>
      <c r="Q675" t="s"/>
      <c r="R675" t="s">
        <v>114</v>
      </c>
      <c r="S675" t="s">
        <v>503</v>
      </c>
      <c r="T675" t="s">
        <v>81</v>
      </c>
      <c r="U675" t="s">
        <v>82</v>
      </c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HYPERLINK("https://hotelmonitor-cachepage.eclerx.com/savepage/tk_15444269925569127_sr_2399.html","info")</f>
        <v/>
      </c>
      <c r="AA675" t="n">
        <v>-2071561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88</v>
      </c>
      <c r="AO675" t="s"/>
      <c r="AP675" t="n">
        <v>272</v>
      </c>
      <c r="AQ675" t="s">
        <v>89</v>
      </c>
      <c r="AR675" t="s"/>
      <c r="AS675" t="s"/>
      <c r="AT675" t="s">
        <v>90</v>
      </c>
      <c r="AU675" t="s"/>
      <c r="AV675" t="s"/>
      <c r="AW675" t="s"/>
      <c r="AX675" t="s"/>
      <c r="AY675" t="n">
        <v>2071561</v>
      </c>
      <c r="AZ675" t="s">
        <v>998</v>
      </c>
      <c r="BA675" t="s"/>
      <c r="BB675" t="n">
        <v>430389</v>
      </c>
      <c r="BC675" t="n">
        <v>13.323087</v>
      </c>
      <c r="BD675" t="n">
        <v>52.49961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997</v>
      </c>
      <c r="F676" t="n">
        <v>-1</v>
      </c>
      <c r="G676" t="s">
        <v>74</v>
      </c>
      <c r="H676" t="s">
        <v>75</v>
      </c>
      <c r="I676" t="s"/>
      <c r="J676" t="s">
        <v>74</v>
      </c>
      <c r="K676" t="n">
        <v>168</v>
      </c>
      <c r="L676" t="s">
        <v>76</v>
      </c>
      <c r="M676" t="s"/>
      <c r="N676" t="s">
        <v>1002</v>
      </c>
      <c r="O676" t="s">
        <v>78</v>
      </c>
      <c r="P676" t="s">
        <v>997</v>
      </c>
      <c r="Q676" t="s"/>
      <c r="R676" t="s">
        <v>114</v>
      </c>
      <c r="S676" t="s">
        <v>1003</v>
      </c>
      <c r="T676" t="s">
        <v>81</v>
      </c>
      <c r="U676" t="s">
        <v>82</v>
      </c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HYPERLINK("https://hotelmonitor-cachepage.eclerx.com/savepage/tk_15444269925569127_sr_2399.html","info")</f>
        <v/>
      </c>
      <c r="AA676" t="n">
        <v>-2071561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88</v>
      </c>
      <c r="AO676" t="s"/>
      <c r="AP676" t="n">
        <v>272</v>
      </c>
      <c r="AQ676" t="s">
        <v>89</v>
      </c>
      <c r="AR676" t="s"/>
      <c r="AS676" t="s"/>
      <c r="AT676" t="s">
        <v>90</v>
      </c>
      <c r="AU676" t="s"/>
      <c r="AV676" t="s"/>
      <c r="AW676" t="s"/>
      <c r="AX676" t="s"/>
      <c r="AY676" t="n">
        <v>2071561</v>
      </c>
      <c r="AZ676" t="s">
        <v>998</v>
      </c>
      <c r="BA676" t="s"/>
      <c r="BB676" t="n">
        <v>430389</v>
      </c>
      <c r="BC676" t="n">
        <v>13.323087</v>
      </c>
      <c r="BD676" t="n">
        <v>52.49961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1004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67</v>
      </c>
      <c r="L677" t="s">
        <v>76</v>
      </c>
      <c r="M677" t="s"/>
      <c r="N677" t="s">
        <v>121</v>
      </c>
      <c r="O677" t="s">
        <v>78</v>
      </c>
      <c r="P677" t="s">
        <v>1004</v>
      </c>
      <c r="Q677" t="s"/>
      <c r="R677" t="s">
        <v>119</v>
      </c>
      <c r="S677" t="s">
        <v>836</v>
      </c>
      <c r="T677" t="s">
        <v>81</v>
      </c>
      <c r="U677" t="s">
        <v>82</v>
      </c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HYPERLINK("https://hotelmonitor-cachepage.eclerx.com/savepage/tk_15444261521318543_sr_2399.html","info")</f>
        <v/>
      </c>
      <c r="AA677" t="n">
        <v>-2071680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88</v>
      </c>
      <c r="AO677" t="s"/>
      <c r="AP677" t="n">
        <v>25</v>
      </c>
      <c r="AQ677" t="s">
        <v>89</v>
      </c>
      <c r="AR677" t="s"/>
      <c r="AS677" t="s"/>
      <c r="AT677" t="s">
        <v>90</v>
      </c>
      <c r="AU677" t="s"/>
      <c r="AV677" t="s"/>
      <c r="AW677" t="s"/>
      <c r="AX677" t="s"/>
      <c r="AY677" t="n">
        <v>2071680</v>
      </c>
      <c r="AZ677" t="s">
        <v>1005</v>
      </c>
      <c r="BA677" t="s"/>
      <c r="BB677" t="n">
        <v>9919</v>
      </c>
      <c r="BC677" t="n">
        <v>13.20244</v>
      </c>
      <c r="BD677" t="n">
        <v>52.537927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1006</v>
      </c>
      <c r="F678" t="n">
        <v>1751498</v>
      </c>
      <c r="G678" t="s">
        <v>74</v>
      </c>
      <c r="H678" t="s">
        <v>75</v>
      </c>
      <c r="I678" t="s"/>
      <c r="J678" t="s">
        <v>74</v>
      </c>
      <c r="K678" t="n">
        <v>83</v>
      </c>
      <c r="L678" t="s">
        <v>76</v>
      </c>
      <c r="M678" t="s"/>
      <c r="N678" t="s">
        <v>1007</v>
      </c>
      <c r="O678" t="s">
        <v>78</v>
      </c>
      <c r="P678" t="s">
        <v>1008</v>
      </c>
      <c r="Q678" t="s"/>
      <c r="R678" t="s">
        <v>79</v>
      </c>
      <c r="S678" t="s">
        <v>1009</v>
      </c>
      <c r="T678" t="s">
        <v>81</v>
      </c>
      <c r="U678" t="s">
        <v>82</v>
      </c>
      <c r="V678" t="s">
        <v>83</v>
      </c>
      <c r="W678" t="s">
        <v>84</v>
      </c>
      <c r="X678" t="s"/>
      <c r="Y678" t="s">
        <v>85</v>
      </c>
      <c r="Z678">
        <f>HYPERLINK("https://hotelmonitor-cachepage.eclerx.com/savepage/tk_15444263804129078_sr_2399.html","info")</f>
        <v/>
      </c>
      <c r="AA678" t="n">
        <v>270847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88</v>
      </c>
      <c r="AO678" t="s"/>
      <c r="AP678" t="n">
        <v>95</v>
      </c>
      <c r="AQ678" t="s">
        <v>89</v>
      </c>
      <c r="AR678" t="s"/>
      <c r="AS678" t="s"/>
      <c r="AT678" t="s">
        <v>90</v>
      </c>
      <c r="AU678" t="s"/>
      <c r="AV678" t="s"/>
      <c r="AW678" t="s"/>
      <c r="AX678" t="s"/>
      <c r="AY678" t="n">
        <v>1814969</v>
      </c>
      <c r="AZ678" t="s">
        <v>1010</v>
      </c>
      <c r="BA678" t="s"/>
      <c r="BB678" t="n">
        <v>638015</v>
      </c>
      <c r="BC678" t="n">
        <v>13.444567</v>
      </c>
      <c r="BD678" t="n">
        <v>52.504865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1006</v>
      </c>
      <c r="F679" t="n">
        <v>1751498</v>
      </c>
      <c r="G679" t="s">
        <v>74</v>
      </c>
      <c r="H679" t="s">
        <v>75</v>
      </c>
      <c r="I679" t="s"/>
      <c r="J679" t="s">
        <v>74</v>
      </c>
      <c r="K679" t="n">
        <v>96.5</v>
      </c>
      <c r="L679" t="s">
        <v>76</v>
      </c>
      <c r="M679" t="s"/>
      <c r="N679" t="s">
        <v>1011</v>
      </c>
      <c r="O679" t="s">
        <v>78</v>
      </c>
      <c r="P679" t="s">
        <v>1008</v>
      </c>
      <c r="Q679" t="s"/>
      <c r="R679" t="s">
        <v>79</v>
      </c>
      <c r="S679" t="s">
        <v>1012</v>
      </c>
      <c r="T679" t="s">
        <v>81</v>
      </c>
      <c r="U679" t="s">
        <v>82</v>
      </c>
      <c r="V679" t="s">
        <v>83</v>
      </c>
      <c r="W679" t="s">
        <v>84</v>
      </c>
      <c r="X679" t="s"/>
      <c r="Y679" t="s">
        <v>85</v>
      </c>
      <c r="Z679">
        <f>HYPERLINK("https://hotelmonitor-cachepage.eclerx.com/savepage/tk_15444263804129078_sr_2399.html","info")</f>
        <v/>
      </c>
      <c r="AA679" t="n">
        <v>270847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88</v>
      </c>
      <c r="AO679" t="s"/>
      <c r="AP679" t="n">
        <v>95</v>
      </c>
      <c r="AQ679" t="s">
        <v>89</v>
      </c>
      <c r="AR679" t="s"/>
      <c r="AS679" t="s"/>
      <c r="AT679" t="s">
        <v>90</v>
      </c>
      <c r="AU679" t="s"/>
      <c r="AV679" t="s"/>
      <c r="AW679" t="s"/>
      <c r="AX679" t="s"/>
      <c r="AY679" t="n">
        <v>1814969</v>
      </c>
      <c r="AZ679" t="s">
        <v>1010</v>
      </c>
      <c r="BA679" t="s"/>
      <c r="BB679" t="n">
        <v>638015</v>
      </c>
      <c r="BC679" t="n">
        <v>13.444567</v>
      </c>
      <c r="BD679" t="n">
        <v>52.504865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1006</v>
      </c>
      <c r="F680" t="n">
        <v>1751498</v>
      </c>
      <c r="G680" t="s">
        <v>74</v>
      </c>
      <c r="H680" t="s">
        <v>75</v>
      </c>
      <c r="I680" t="s"/>
      <c r="J680" t="s">
        <v>74</v>
      </c>
      <c r="K680" t="n">
        <v>83</v>
      </c>
      <c r="L680" t="s">
        <v>76</v>
      </c>
      <c r="M680" t="s"/>
      <c r="N680" t="s">
        <v>1013</v>
      </c>
      <c r="O680" t="s">
        <v>78</v>
      </c>
      <c r="P680" t="s">
        <v>1008</v>
      </c>
      <c r="Q680" t="s"/>
      <c r="R680" t="s">
        <v>79</v>
      </c>
      <c r="S680" t="s">
        <v>1009</v>
      </c>
      <c r="T680" t="s">
        <v>81</v>
      </c>
      <c r="U680" t="s">
        <v>82</v>
      </c>
      <c r="V680" t="s">
        <v>83</v>
      </c>
      <c r="W680" t="s">
        <v>84</v>
      </c>
      <c r="X680" t="s"/>
      <c r="Y680" t="s">
        <v>85</v>
      </c>
      <c r="Z680">
        <f>HYPERLINK("https://hotelmonitor-cachepage.eclerx.com/savepage/tk_15444263804129078_sr_2399.html","info")</f>
        <v/>
      </c>
      <c r="AA680" t="n">
        <v>270847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88</v>
      </c>
      <c r="AO680" t="s"/>
      <c r="AP680" t="n">
        <v>95</v>
      </c>
      <c r="AQ680" t="s">
        <v>89</v>
      </c>
      <c r="AR680" t="s"/>
      <c r="AS680" t="s"/>
      <c r="AT680" t="s">
        <v>90</v>
      </c>
      <c r="AU680" t="s"/>
      <c r="AV680" t="s"/>
      <c r="AW680" t="s"/>
      <c r="AX680" t="s"/>
      <c r="AY680" t="n">
        <v>1814969</v>
      </c>
      <c r="AZ680" t="s">
        <v>1010</v>
      </c>
      <c r="BA680" t="s"/>
      <c r="BB680" t="n">
        <v>638015</v>
      </c>
      <c r="BC680" t="n">
        <v>13.444567</v>
      </c>
      <c r="BD680" t="n">
        <v>52.504865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1006</v>
      </c>
      <c r="F681" t="n">
        <v>1751498</v>
      </c>
      <c r="G681" t="s">
        <v>74</v>
      </c>
      <c r="H681" t="s">
        <v>75</v>
      </c>
      <c r="I681" t="s"/>
      <c r="J681" t="s">
        <v>74</v>
      </c>
      <c r="K681" t="n">
        <v>83</v>
      </c>
      <c r="L681" t="s">
        <v>76</v>
      </c>
      <c r="M681" t="s"/>
      <c r="N681" t="s">
        <v>1014</v>
      </c>
      <c r="O681" t="s">
        <v>78</v>
      </c>
      <c r="P681" t="s">
        <v>1008</v>
      </c>
      <c r="Q681" t="s"/>
      <c r="R681" t="s">
        <v>79</v>
      </c>
      <c r="S681" t="s">
        <v>1009</v>
      </c>
      <c r="T681" t="s">
        <v>81</v>
      </c>
      <c r="U681" t="s">
        <v>82</v>
      </c>
      <c r="V681" t="s">
        <v>83</v>
      </c>
      <c r="W681" t="s">
        <v>84</v>
      </c>
      <c r="X681" t="s"/>
      <c r="Y681" t="s">
        <v>85</v>
      </c>
      <c r="Z681">
        <f>HYPERLINK("https://hotelmonitor-cachepage.eclerx.com/savepage/tk_15444263804129078_sr_2399.html","info")</f>
        <v/>
      </c>
      <c r="AA681" t="n">
        <v>270847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88</v>
      </c>
      <c r="AO681" t="s"/>
      <c r="AP681" t="n">
        <v>95</v>
      </c>
      <c r="AQ681" t="s">
        <v>89</v>
      </c>
      <c r="AR681" t="s"/>
      <c r="AS681" t="s"/>
      <c r="AT681" t="s">
        <v>90</v>
      </c>
      <c r="AU681" t="s"/>
      <c r="AV681" t="s"/>
      <c r="AW681" t="s"/>
      <c r="AX681" t="s"/>
      <c r="AY681" t="n">
        <v>1814969</v>
      </c>
      <c r="AZ681" t="s">
        <v>1010</v>
      </c>
      <c r="BA681" t="s"/>
      <c r="BB681" t="n">
        <v>638015</v>
      </c>
      <c r="BC681" t="n">
        <v>13.444567</v>
      </c>
      <c r="BD681" t="n">
        <v>52.504865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1006</v>
      </c>
      <c r="F682" t="n">
        <v>1751498</v>
      </c>
      <c r="G682" t="s">
        <v>74</v>
      </c>
      <c r="H682" t="s">
        <v>75</v>
      </c>
      <c r="I682" t="s"/>
      <c r="J682" t="s">
        <v>74</v>
      </c>
      <c r="K682" t="n">
        <v>83</v>
      </c>
      <c r="L682" t="s">
        <v>76</v>
      </c>
      <c r="M682" t="s"/>
      <c r="N682" t="s">
        <v>1015</v>
      </c>
      <c r="O682" t="s">
        <v>78</v>
      </c>
      <c r="P682" t="s">
        <v>1008</v>
      </c>
      <c r="Q682" t="s"/>
      <c r="R682" t="s">
        <v>79</v>
      </c>
      <c r="S682" t="s">
        <v>1009</v>
      </c>
      <c r="T682" t="s">
        <v>81</v>
      </c>
      <c r="U682" t="s">
        <v>82</v>
      </c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HYPERLINK("https://hotelmonitor-cachepage.eclerx.com/savepage/tk_15444263804129078_sr_2399.html","info")</f>
        <v/>
      </c>
      <c r="AA682" t="n">
        <v>270847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88</v>
      </c>
      <c r="AO682" t="s"/>
      <c r="AP682" t="n">
        <v>95</v>
      </c>
      <c r="AQ682" t="s">
        <v>89</v>
      </c>
      <c r="AR682" t="s"/>
      <c r="AS682" t="s"/>
      <c r="AT682" t="s">
        <v>90</v>
      </c>
      <c r="AU682" t="s"/>
      <c r="AV682" t="s"/>
      <c r="AW682" t="s"/>
      <c r="AX682" t="s"/>
      <c r="AY682" t="n">
        <v>1814969</v>
      </c>
      <c r="AZ682" t="s">
        <v>1010</v>
      </c>
      <c r="BA682" t="s"/>
      <c r="BB682" t="n">
        <v>638015</v>
      </c>
      <c r="BC682" t="n">
        <v>13.444567</v>
      </c>
      <c r="BD682" t="n">
        <v>52.504865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1006</v>
      </c>
      <c r="F683" t="n">
        <v>1751498</v>
      </c>
      <c r="G683" t="s">
        <v>74</v>
      </c>
      <c r="H683" t="s">
        <v>75</v>
      </c>
      <c r="I683" t="s"/>
      <c r="J683" t="s">
        <v>74</v>
      </c>
      <c r="K683" t="n">
        <v>96.5</v>
      </c>
      <c r="L683" t="s">
        <v>76</v>
      </c>
      <c r="M683" t="s"/>
      <c r="N683" t="s">
        <v>1013</v>
      </c>
      <c r="O683" t="s">
        <v>78</v>
      </c>
      <c r="P683" t="s">
        <v>1008</v>
      </c>
      <c r="Q683" t="s"/>
      <c r="R683" t="s">
        <v>79</v>
      </c>
      <c r="S683" t="s">
        <v>1012</v>
      </c>
      <c r="T683" t="s">
        <v>81</v>
      </c>
      <c r="U683" t="s">
        <v>82</v>
      </c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HYPERLINK("https://hotelmonitor-cachepage.eclerx.com/savepage/tk_15444263804129078_sr_2399.html","info")</f>
        <v/>
      </c>
      <c r="AA683" t="n">
        <v>270847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88</v>
      </c>
      <c r="AO683" t="s"/>
      <c r="AP683" t="n">
        <v>95</v>
      </c>
      <c r="AQ683" t="s">
        <v>89</v>
      </c>
      <c r="AR683" t="s"/>
      <c r="AS683" t="s"/>
      <c r="AT683" t="s">
        <v>90</v>
      </c>
      <c r="AU683" t="s"/>
      <c r="AV683" t="s"/>
      <c r="AW683" t="s"/>
      <c r="AX683" t="s"/>
      <c r="AY683" t="n">
        <v>1814969</v>
      </c>
      <c r="AZ683" t="s">
        <v>1010</v>
      </c>
      <c r="BA683" t="s"/>
      <c r="BB683" t="n">
        <v>638015</v>
      </c>
      <c r="BC683" t="n">
        <v>13.444567</v>
      </c>
      <c r="BD683" t="n">
        <v>52.504865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1006</v>
      </c>
      <c r="F684" t="n">
        <v>1751498</v>
      </c>
      <c r="G684" t="s">
        <v>74</v>
      </c>
      <c r="H684" t="s">
        <v>75</v>
      </c>
      <c r="I684" t="s"/>
      <c r="J684" t="s">
        <v>74</v>
      </c>
      <c r="K684" t="n">
        <v>96.5</v>
      </c>
      <c r="L684" t="s">
        <v>76</v>
      </c>
      <c r="M684" t="s"/>
      <c r="N684" t="s">
        <v>1014</v>
      </c>
      <c r="O684" t="s">
        <v>78</v>
      </c>
      <c r="P684" t="s">
        <v>1008</v>
      </c>
      <c r="Q684" t="s"/>
      <c r="R684" t="s">
        <v>79</v>
      </c>
      <c r="S684" t="s">
        <v>1012</v>
      </c>
      <c r="T684" t="s">
        <v>81</v>
      </c>
      <c r="U684" t="s">
        <v>82</v>
      </c>
      <c r="V684" t="s">
        <v>83</v>
      </c>
      <c r="W684" t="s">
        <v>84</v>
      </c>
      <c r="X684" t="s"/>
      <c r="Y684" t="s">
        <v>85</v>
      </c>
      <c r="Z684">
        <f>HYPERLINK("https://hotelmonitor-cachepage.eclerx.com/savepage/tk_15444263804129078_sr_2399.html","info")</f>
        <v/>
      </c>
      <c r="AA684" t="n">
        <v>270847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88</v>
      </c>
      <c r="AO684" t="s"/>
      <c r="AP684" t="n">
        <v>95</v>
      </c>
      <c r="AQ684" t="s">
        <v>89</v>
      </c>
      <c r="AR684" t="s"/>
      <c r="AS684" t="s"/>
      <c r="AT684" t="s">
        <v>90</v>
      </c>
      <c r="AU684" t="s"/>
      <c r="AV684" t="s"/>
      <c r="AW684" t="s"/>
      <c r="AX684" t="s"/>
      <c r="AY684" t="n">
        <v>1814969</v>
      </c>
      <c r="AZ684" t="s">
        <v>1010</v>
      </c>
      <c r="BA684" t="s"/>
      <c r="BB684" t="n">
        <v>638015</v>
      </c>
      <c r="BC684" t="n">
        <v>13.444567</v>
      </c>
      <c r="BD684" t="n">
        <v>52.504865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1006</v>
      </c>
      <c r="F685" t="n">
        <v>1751498</v>
      </c>
      <c r="G685" t="s">
        <v>74</v>
      </c>
      <c r="H685" t="s">
        <v>75</v>
      </c>
      <c r="I685" t="s"/>
      <c r="J685" t="s">
        <v>74</v>
      </c>
      <c r="K685" t="n">
        <v>96.5</v>
      </c>
      <c r="L685" t="s">
        <v>76</v>
      </c>
      <c r="M685" t="s"/>
      <c r="N685" t="s">
        <v>1015</v>
      </c>
      <c r="O685" t="s">
        <v>78</v>
      </c>
      <c r="P685" t="s">
        <v>1008</v>
      </c>
      <c r="Q685" t="s"/>
      <c r="R685" t="s">
        <v>79</v>
      </c>
      <c r="S685" t="s">
        <v>1012</v>
      </c>
      <c r="T685" t="s">
        <v>81</v>
      </c>
      <c r="U685" t="s">
        <v>82</v>
      </c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HYPERLINK("https://hotelmonitor-cachepage.eclerx.com/savepage/tk_15444263804129078_sr_2399.html","info")</f>
        <v/>
      </c>
      <c r="AA685" t="n">
        <v>270847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88</v>
      </c>
      <c r="AO685" t="s"/>
      <c r="AP685" t="n">
        <v>95</v>
      </c>
      <c r="AQ685" t="s">
        <v>89</v>
      </c>
      <c r="AR685" t="s"/>
      <c r="AS685" t="s"/>
      <c r="AT685" t="s">
        <v>90</v>
      </c>
      <c r="AU685" t="s"/>
      <c r="AV685" t="s"/>
      <c r="AW685" t="s"/>
      <c r="AX685" t="s"/>
      <c r="AY685" t="n">
        <v>1814969</v>
      </c>
      <c r="AZ685" t="s">
        <v>1010</v>
      </c>
      <c r="BA685" t="s"/>
      <c r="BB685" t="n">
        <v>638015</v>
      </c>
      <c r="BC685" t="n">
        <v>13.444567</v>
      </c>
      <c r="BD685" t="n">
        <v>52.504865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1006</v>
      </c>
      <c r="F686" t="n">
        <v>1751498</v>
      </c>
      <c r="G686" t="s">
        <v>74</v>
      </c>
      <c r="H686" t="s">
        <v>75</v>
      </c>
      <c r="I686" t="s"/>
      <c r="J686" t="s">
        <v>74</v>
      </c>
      <c r="K686" t="n">
        <v>108.5</v>
      </c>
      <c r="L686" t="s">
        <v>76</v>
      </c>
      <c r="M686" t="s"/>
      <c r="N686" t="s">
        <v>1016</v>
      </c>
      <c r="O686" t="s">
        <v>78</v>
      </c>
      <c r="P686" t="s">
        <v>1008</v>
      </c>
      <c r="Q686" t="s"/>
      <c r="R686" t="s">
        <v>79</v>
      </c>
      <c r="S686" t="s">
        <v>1017</v>
      </c>
      <c r="T686" t="s">
        <v>81</v>
      </c>
      <c r="U686" t="s">
        <v>82</v>
      </c>
      <c r="V686" t="s">
        <v>83</v>
      </c>
      <c r="W686" t="s">
        <v>84</v>
      </c>
      <c r="X686" t="s"/>
      <c r="Y686" t="s">
        <v>85</v>
      </c>
      <c r="Z686">
        <f>HYPERLINK("https://hotelmonitor-cachepage.eclerx.com/savepage/tk_15444263804129078_sr_2399.html","info")</f>
        <v/>
      </c>
      <c r="AA686" t="n">
        <v>270847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88</v>
      </c>
      <c r="AO686" t="s"/>
      <c r="AP686" t="n">
        <v>95</v>
      </c>
      <c r="AQ686" t="s">
        <v>89</v>
      </c>
      <c r="AR686" t="s"/>
      <c r="AS686" t="s"/>
      <c r="AT686" t="s">
        <v>90</v>
      </c>
      <c r="AU686" t="s"/>
      <c r="AV686" t="s"/>
      <c r="AW686" t="s"/>
      <c r="AX686" t="s"/>
      <c r="AY686" t="n">
        <v>1814969</v>
      </c>
      <c r="AZ686" t="s">
        <v>1010</v>
      </c>
      <c r="BA686" t="s"/>
      <c r="BB686" t="n">
        <v>638015</v>
      </c>
      <c r="BC686" t="n">
        <v>13.444567</v>
      </c>
      <c r="BD686" t="n">
        <v>52.504865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1006</v>
      </c>
      <c r="F687" t="n">
        <v>1751498</v>
      </c>
      <c r="G687" t="s">
        <v>74</v>
      </c>
      <c r="H687" t="s">
        <v>75</v>
      </c>
      <c r="I687" t="s"/>
      <c r="J687" t="s">
        <v>74</v>
      </c>
      <c r="K687" t="n">
        <v>113</v>
      </c>
      <c r="L687" t="s">
        <v>76</v>
      </c>
      <c r="M687" t="s"/>
      <c r="N687" t="s">
        <v>1011</v>
      </c>
      <c r="O687" t="s">
        <v>78</v>
      </c>
      <c r="P687" t="s">
        <v>1008</v>
      </c>
      <c r="Q687" t="s"/>
      <c r="R687" t="s">
        <v>79</v>
      </c>
      <c r="S687" t="s">
        <v>861</v>
      </c>
      <c r="T687" t="s">
        <v>81</v>
      </c>
      <c r="U687" t="s">
        <v>82</v>
      </c>
      <c r="V687" t="s">
        <v>83</v>
      </c>
      <c r="W687" t="s">
        <v>108</v>
      </c>
      <c r="X687" t="s"/>
      <c r="Y687" t="s">
        <v>85</v>
      </c>
      <c r="Z687">
        <f>HYPERLINK("https://hotelmonitor-cachepage.eclerx.com/savepage/tk_15444263804129078_sr_2399.html","info")</f>
        <v/>
      </c>
      <c r="AA687" t="n">
        <v>270847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88</v>
      </c>
      <c r="AO687" t="s"/>
      <c r="AP687" t="n">
        <v>95</v>
      </c>
      <c r="AQ687" t="s">
        <v>89</v>
      </c>
      <c r="AR687" t="s"/>
      <c r="AS687" t="s"/>
      <c r="AT687" t="s">
        <v>90</v>
      </c>
      <c r="AU687" t="s"/>
      <c r="AV687" t="s"/>
      <c r="AW687" t="s"/>
      <c r="AX687" t="s"/>
      <c r="AY687" t="n">
        <v>1814969</v>
      </c>
      <c r="AZ687" t="s">
        <v>1010</v>
      </c>
      <c r="BA687" t="s"/>
      <c r="BB687" t="n">
        <v>638015</v>
      </c>
      <c r="BC687" t="n">
        <v>13.444567</v>
      </c>
      <c r="BD687" t="n">
        <v>52.504865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1006</v>
      </c>
      <c r="F688" t="n">
        <v>1751498</v>
      </c>
      <c r="G688" t="s">
        <v>74</v>
      </c>
      <c r="H688" t="s">
        <v>75</v>
      </c>
      <c r="I688" t="s"/>
      <c r="J688" t="s">
        <v>74</v>
      </c>
      <c r="K688" t="n">
        <v>113</v>
      </c>
      <c r="L688" t="s">
        <v>76</v>
      </c>
      <c r="M688" t="s"/>
      <c r="N688" t="s">
        <v>1013</v>
      </c>
      <c r="O688" t="s">
        <v>78</v>
      </c>
      <c r="P688" t="s">
        <v>1008</v>
      </c>
      <c r="Q688" t="s"/>
      <c r="R688" t="s">
        <v>79</v>
      </c>
      <c r="S688" t="s">
        <v>861</v>
      </c>
      <c r="T688" t="s">
        <v>81</v>
      </c>
      <c r="U688" t="s">
        <v>82</v>
      </c>
      <c r="V688" t="s">
        <v>83</v>
      </c>
      <c r="W688" t="s">
        <v>108</v>
      </c>
      <c r="X688" t="s"/>
      <c r="Y688" t="s">
        <v>85</v>
      </c>
      <c r="Z688">
        <f>HYPERLINK("https://hotelmonitor-cachepage.eclerx.com/savepage/tk_15444263804129078_sr_2399.html","info")</f>
        <v/>
      </c>
      <c r="AA688" t="n">
        <v>270847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88</v>
      </c>
      <c r="AO688" t="s"/>
      <c r="AP688" t="n">
        <v>95</v>
      </c>
      <c r="AQ688" t="s">
        <v>89</v>
      </c>
      <c r="AR688" t="s"/>
      <c r="AS688" t="s"/>
      <c r="AT688" t="s">
        <v>90</v>
      </c>
      <c r="AU688" t="s"/>
      <c r="AV688" t="s"/>
      <c r="AW688" t="s"/>
      <c r="AX688" t="s"/>
      <c r="AY688" t="n">
        <v>1814969</v>
      </c>
      <c r="AZ688" t="s">
        <v>1010</v>
      </c>
      <c r="BA688" t="s"/>
      <c r="BB688" t="n">
        <v>638015</v>
      </c>
      <c r="BC688" t="n">
        <v>13.444567</v>
      </c>
      <c r="BD688" t="n">
        <v>52.504865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1006</v>
      </c>
      <c r="F689" t="n">
        <v>1751498</v>
      </c>
      <c r="G689" t="s">
        <v>74</v>
      </c>
      <c r="H689" t="s">
        <v>75</v>
      </c>
      <c r="I689" t="s"/>
      <c r="J689" t="s">
        <v>74</v>
      </c>
      <c r="K689" t="n">
        <v>113</v>
      </c>
      <c r="L689" t="s">
        <v>76</v>
      </c>
      <c r="M689" t="s"/>
      <c r="N689" t="s">
        <v>1014</v>
      </c>
      <c r="O689" t="s">
        <v>78</v>
      </c>
      <c r="P689" t="s">
        <v>1008</v>
      </c>
      <c r="Q689" t="s"/>
      <c r="R689" t="s">
        <v>79</v>
      </c>
      <c r="S689" t="s">
        <v>861</v>
      </c>
      <c r="T689" t="s">
        <v>81</v>
      </c>
      <c r="U689" t="s">
        <v>82</v>
      </c>
      <c r="V689" t="s">
        <v>83</v>
      </c>
      <c r="W689" t="s">
        <v>108</v>
      </c>
      <c r="X689" t="s"/>
      <c r="Y689" t="s">
        <v>85</v>
      </c>
      <c r="Z689">
        <f>HYPERLINK("https://hotelmonitor-cachepage.eclerx.com/savepage/tk_15444263804129078_sr_2399.html","info")</f>
        <v/>
      </c>
      <c r="AA689" t="n">
        <v>270847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88</v>
      </c>
      <c r="AO689" t="s"/>
      <c r="AP689" t="n">
        <v>95</v>
      </c>
      <c r="AQ689" t="s">
        <v>89</v>
      </c>
      <c r="AR689" t="s"/>
      <c r="AS689" t="s"/>
      <c r="AT689" t="s">
        <v>90</v>
      </c>
      <c r="AU689" t="s"/>
      <c r="AV689" t="s"/>
      <c r="AW689" t="s"/>
      <c r="AX689" t="s"/>
      <c r="AY689" t="n">
        <v>1814969</v>
      </c>
      <c r="AZ689" t="s">
        <v>1010</v>
      </c>
      <c r="BA689" t="s"/>
      <c r="BB689" t="n">
        <v>638015</v>
      </c>
      <c r="BC689" t="n">
        <v>13.444567</v>
      </c>
      <c r="BD689" t="n">
        <v>52.504865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1006</v>
      </c>
      <c r="F690" t="n">
        <v>1751498</v>
      </c>
      <c r="G690" t="s">
        <v>74</v>
      </c>
      <c r="H690" t="s">
        <v>75</v>
      </c>
      <c r="I690" t="s"/>
      <c r="J690" t="s">
        <v>74</v>
      </c>
      <c r="K690" t="n">
        <v>113</v>
      </c>
      <c r="L690" t="s">
        <v>76</v>
      </c>
      <c r="M690" t="s"/>
      <c r="N690" t="s">
        <v>1015</v>
      </c>
      <c r="O690" t="s">
        <v>78</v>
      </c>
      <c r="P690" t="s">
        <v>1008</v>
      </c>
      <c r="Q690" t="s"/>
      <c r="R690" t="s">
        <v>79</v>
      </c>
      <c r="S690" t="s">
        <v>861</v>
      </c>
      <c r="T690" t="s">
        <v>81</v>
      </c>
      <c r="U690" t="s">
        <v>82</v>
      </c>
      <c r="V690" t="s">
        <v>83</v>
      </c>
      <c r="W690" t="s">
        <v>108</v>
      </c>
      <c r="X690" t="s"/>
      <c r="Y690" t="s">
        <v>85</v>
      </c>
      <c r="Z690">
        <f>HYPERLINK("https://hotelmonitor-cachepage.eclerx.com/savepage/tk_15444263804129078_sr_2399.html","info")</f>
        <v/>
      </c>
      <c r="AA690" t="n">
        <v>270847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88</v>
      </c>
      <c r="AO690" t="s"/>
      <c r="AP690" t="n">
        <v>95</v>
      </c>
      <c r="AQ690" t="s">
        <v>89</v>
      </c>
      <c r="AR690" t="s"/>
      <c r="AS690" t="s"/>
      <c r="AT690" t="s">
        <v>90</v>
      </c>
      <c r="AU690" t="s"/>
      <c r="AV690" t="s"/>
      <c r="AW690" t="s"/>
      <c r="AX690" t="s"/>
      <c r="AY690" t="n">
        <v>1814969</v>
      </c>
      <c r="AZ690" t="s">
        <v>1010</v>
      </c>
      <c r="BA690" t="s"/>
      <c r="BB690" t="n">
        <v>638015</v>
      </c>
      <c r="BC690" t="n">
        <v>13.444567</v>
      </c>
      <c r="BD690" t="n">
        <v>52.504865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1006</v>
      </c>
      <c r="F691" t="n">
        <v>1751498</v>
      </c>
      <c r="G691" t="s">
        <v>74</v>
      </c>
      <c r="H691" t="s">
        <v>75</v>
      </c>
      <c r="I691" t="s"/>
      <c r="J691" t="s">
        <v>74</v>
      </c>
      <c r="K691" t="n">
        <v>126.5</v>
      </c>
      <c r="L691" t="s">
        <v>76</v>
      </c>
      <c r="M691" t="s"/>
      <c r="N691" t="s">
        <v>1011</v>
      </c>
      <c r="O691" t="s">
        <v>78</v>
      </c>
      <c r="P691" t="s">
        <v>1008</v>
      </c>
      <c r="Q691" t="s"/>
      <c r="R691" t="s">
        <v>79</v>
      </c>
      <c r="S691" t="s">
        <v>1018</v>
      </c>
      <c r="T691" t="s">
        <v>81</v>
      </c>
      <c r="U691" t="s">
        <v>82</v>
      </c>
      <c r="V691" t="s">
        <v>83</v>
      </c>
      <c r="W691" t="s">
        <v>108</v>
      </c>
      <c r="X691" t="s"/>
      <c r="Y691" t="s">
        <v>85</v>
      </c>
      <c r="Z691">
        <f>HYPERLINK("https://hotelmonitor-cachepage.eclerx.com/savepage/tk_15444263804129078_sr_2399.html","info")</f>
        <v/>
      </c>
      <c r="AA691" t="n">
        <v>270847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88</v>
      </c>
      <c r="AO691" t="s"/>
      <c r="AP691" t="n">
        <v>95</v>
      </c>
      <c r="AQ691" t="s">
        <v>89</v>
      </c>
      <c r="AR691" t="s"/>
      <c r="AS691" t="s"/>
      <c r="AT691" t="s">
        <v>90</v>
      </c>
      <c r="AU691" t="s"/>
      <c r="AV691" t="s"/>
      <c r="AW691" t="s"/>
      <c r="AX691" t="s"/>
      <c r="AY691" t="n">
        <v>1814969</v>
      </c>
      <c r="AZ691" t="s">
        <v>1010</v>
      </c>
      <c r="BA691" t="s"/>
      <c r="BB691" t="n">
        <v>638015</v>
      </c>
      <c r="BC691" t="n">
        <v>13.444567</v>
      </c>
      <c r="BD691" t="n">
        <v>52.504865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1006</v>
      </c>
      <c r="F692" t="n">
        <v>1751498</v>
      </c>
      <c r="G692" t="s">
        <v>74</v>
      </c>
      <c r="H692" t="s">
        <v>75</v>
      </c>
      <c r="I692" t="s"/>
      <c r="J692" t="s">
        <v>74</v>
      </c>
      <c r="K692" t="n">
        <v>126.5</v>
      </c>
      <c r="L692" t="s">
        <v>76</v>
      </c>
      <c r="M692" t="s"/>
      <c r="N692" t="s">
        <v>1013</v>
      </c>
      <c r="O692" t="s">
        <v>78</v>
      </c>
      <c r="P692" t="s">
        <v>1008</v>
      </c>
      <c r="Q692" t="s"/>
      <c r="R692" t="s">
        <v>79</v>
      </c>
      <c r="S692" t="s">
        <v>1018</v>
      </c>
      <c r="T692" t="s">
        <v>81</v>
      </c>
      <c r="U692" t="s">
        <v>82</v>
      </c>
      <c r="V692" t="s">
        <v>83</v>
      </c>
      <c r="W692" t="s">
        <v>108</v>
      </c>
      <c r="X692" t="s"/>
      <c r="Y692" t="s">
        <v>85</v>
      </c>
      <c r="Z692">
        <f>HYPERLINK("https://hotelmonitor-cachepage.eclerx.com/savepage/tk_15444263804129078_sr_2399.html","info")</f>
        <v/>
      </c>
      <c r="AA692" t="n">
        <v>270847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88</v>
      </c>
      <c r="AO692" t="s"/>
      <c r="AP692" t="n">
        <v>95</v>
      </c>
      <c r="AQ692" t="s">
        <v>89</v>
      </c>
      <c r="AR692" t="s"/>
      <c r="AS692" t="s"/>
      <c r="AT692" t="s">
        <v>90</v>
      </c>
      <c r="AU692" t="s"/>
      <c r="AV692" t="s"/>
      <c r="AW692" t="s"/>
      <c r="AX692" t="s"/>
      <c r="AY692" t="n">
        <v>1814969</v>
      </c>
      <c r="AZ692" t="s">
        <v>1010</v>
      </c>
      <c r="BA692" t="s"/>
      <c r="BB692" t="n">
        <v>638015</v>
      </c>
      <c r="BC692" t="n">
        <v>13.444567</v>
      </c>
      <c r="BD692" t="n">
        <v>52.504865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1006</v>
      </c>
      <c r="F693" t="n">
        <v>1751498</v>
      </c>
      <c r="G693" t="s">
        <v>74</v>
      </c>
      <c r="H693" t="s">
        <v>75</v>
      </c>
      <c r="I693" t="s"/>
      <c r="J693" t="s">
        <v>74</v>
      </c>
      <c r="K693" t="n">
        <v>126.5</v>
      </c>
      <c r="L693" t="s">
        <v>76</v>
      </c>
      <c r="M693" t="s"/>
      <c r="N693" t="s">
        <v>1014</v>
      </c>
      <c r="O693" t="s">
        <v>78</v>
      </c>
      <c r="P693" t="s">
        <v>1008</v>
      </c>
      <c r="Q693" t="s"/>
      <c r="R693" t="s">
        <v>79</v>
      </c>
      <c r="S693" t="s">
        <v>1018</v>
      </c>
      <c r="T693" t="s">
        <v>81</v>
      </c>
      <c r="U693" t="s">
        <v>82</v>
      </c>
      <c r="V693" t="s">
        <v>83</v>
      </c>
      <c r="W693" t="s">
        <v>108</v>
      </c>
      <c r="X693" t="s"/>
      <c r="Y693" t="s">
        <v>85</v>
      </c>
      <c r="Z693">
        <f>HYPERLINK("https://hotelmonitor-cachepage.eclerx.com/savepage/tk_15444263804129078_sr_2399.html","info")</f>
        <v/>
      </c>
      <c r="AA693" t="n">
        <v>270847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88</v>
      </c>
      <c r="AO693" t="s"/>
      <c r="AP693" t="n">
        <v>95</v>
      </c>
      <c r="AQ693" t="s">
        <v>89</v>
      </c>
      <c r="AR693" t="s"/>
      <c r="AS693" t="s"/>
      <c r="AT693" t="s">
        <v>90</v>
      </c>
      <c r="AU693" t="s"/>
      <c r="AV693" t="s"/>
      <c r="AW693" t="s"/>
      <c r="AX693" t="s"/>
      <c r="AY693" t="n">
        <v>1814969</v>
      </c>
      <c r="AZ693" t="s">
        <v>1010</v>
      </c>
      <c r="BA693" t="s"/>
      <c r="BB693" t="n">
        <v>638015</v>
      </c>
      <c r="BC693" t="n">
        <v>13.444567</v>
      </c>
      <c r="BD693" t="n">
        <v>52.504865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1006</v>
      </c>
      <c r="F694" t="n">
        <v>1751498</v>
      </c>
      <c r="G694" t="s">
        <v>74</v>
      </c>
      <c r="H694" t="s">
        <v>75</v>
      </c>
      <c r="I694" t="s"/>
      <c r="J694" t="s">
        <v>74</v>
      </c>
      <c r="K694" t="n">
        <v>126.5</v>
      </c>
      <c r="L694" t="s">
        <v>76</v>
      </c>
      <c r="M694" t="s"/>
      <c r="N694" t="s">
        <v>1015</v>
      </c>
      <c r="O694" t="s">
        <v>78</v>
      </c>
      <c r="P694" t="s">
        <v>1008</v>
      </c>
      <c r="Q694" t="s"/>
      <c r="R694" t="s">
        <v>79</v>
      </c>
      <c r="S694" t="s">
        <v>1018</v>
      </c>
      <c r="T694" t="s">
        <v>81</v>
      </c>
      <c r="U694" t="s">
        <v>82</v>
      </c>
      <c r="V694" t="s">
        <v>83</v>
      </c>
      <c r="W694" t="s">
        <v>108</v>
      </c>
      <c r="X694" t="s"/>
      <c r="Y694" t="s">
        <v>85</v>
      </c>
      <c r="Z694">
        <f>HYPERLINK("https://hotelmonitor-cachepage.eclerx.com/savepage/tk_15444263804129078_sr_2399.html","info")</f>
        <v/>
      </c>
      <c r="AA694" t="n">
        <v>270847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88</v>
      </c>
      <c r="AO694" t="s"/>
      <c r="AP694" t="n">
        <v>95</v>
      </c>
      <c r="AQ694" t="s">
        <v>89</v>
      </c>
      <c r="AR694" t="s"/>
      <c r="AS694" t="s"/>
      <c r="AT694" t="s">
        <v>90</v>
      </c>
      <c r="AU694" t="s"/>
      <c r="AV694" t="s"/>
      <c r="AW694" t="s"/>
      <c r="AX694" t="s"/>
      <c r="AY694" t="n">
        <v>1814969</v>
      </c>
      <c r="AZ694" t="s">
        <v>1010</v>
      </c>
      <c r="BA694" t="s"/>
      <c r="BB694" t="n">
        <v>638015</v>
      </c>
      <c r="BC694" t="n">
        <v>13.444567</v>
      </c>
      <c r="BD694" t="n">
        <v>52.504865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1006</v>
      </c>
      <c r="F695" t="n">
        <v>1751498</v>
      </c>
      <c r="G695" t="s">
        <v>74</v>
      </c>
      <c r="H695" t="s">
        <v>75</v>
      </c>
      <c r="I695" t="s"/>
      <c r="J695" t="s">
        <v>74</v>
      </c>
      <c r="K695" t="n">
        <v>126.5</v>
      </c>
      <c r="L695" t="s">
        <v>76</v>
      </c>
      <c r="M695" t="s"/>
      <c r="N695" t="s">
        <v>1016</v>
      </c>
      <c r="O695" t="s">
        <v>78</v>
      </c>
      <c r="P695" t="s">
        <v>1008</v>
      </c>
      <c r="Q695" t="s"/>
      <c r="R695" t="s">
        <v>79</v>
      </c>
      <c r="S695" t="s">
        <v>1018</v>
      </c>
      <c r="T695" t="s">
        <v>81</v>
      </c>
      <c r="U695" t="s">
        <v>82</v>
      </c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HYPERLINK("https://hotelmonitor-cachepage.eclerx.com/savepage/tk_15444263804129078_sr_2399.html","info")</f>
        <v/>
      </c>
      <c r="AA695" t="n">
        <v>270847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88</v>
      </c>
      <c r="AO695" t="s"/>
      <c r="AP695" t="n">
        <v>95</v>
      </c>
      <c r="AQ695" t="s">
        <v>89</v>
      </c>
      <c r="AR695" t="s"/>
      <c r="AS695" t="s"/>
      <c r="AT695" t="s">
        <v>90</v>
      </c>
      <c r="AU695" t="s"/>
      <c r="AV695" t="s"/>
      <c r="AW695" t="s"/>
      <c r="AX695" t="s"/>
      <c r="AY695" t="n">
        <v>1814969</v>
      </c>
      <c r="AZ695" t="s">
        <v>1010</v>
      </c>
      <c r="BA695" t="s"/>
      <c r="BB695" t="n">
        <v>638015</v>
      </c>
      <c r="BC695" t="n">
        <v>13.444567</v>
      </c>
      <c r="BD695" t="n">
        <v>52.504865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1006</v>
      </c>
      <c r="F696" t="n">
        <v>1751498</v>
      </c>
      <c r="G696" t="s">
        <v>74</v>
      </c>
      <c r="H696" t="s">
        <v>75</v>
      </c>
      <c r="I696" t="s"/>
      <c r="J696" t="s">
        <v>74</v>
      </c>
      <c r="K696" t="n">
        <v>138.5</v>
      </c>
      <c r="L696" t="s">
        <v>76</v>
      </c>
      <c r="M696" t="s"/>
      <c r="N696" t="s">
        <v>1016</v>
      </c>
      <c r="O696" t="s">
        <v>78</v>
      </c>
      <c r="P696" t="s">
        <v>1008</v>
      </c>
      <c r="Q696" t="s"/>
      <c r="R696" t="s">
        <v>79</v>
      </c>
      <c r="S696" t="s">
        <v>1019</v>
      </c>
      <c r="T696" t="s">
        <v>81</v>
      </c>
      <c r="U696" t="s">
        <v>82</v>
      </c>
      <c r="V696" t="s">
        <v>83</v>
      </c>
      <c r="W696" t="s">
        <v>108</v>
      </c>
      <c r="X696" t="s"/>
      <c r="Y696" t="s">
        <v>85</v>
      </c>
      <c r="Z696">
        <f>HYPERLINK("https://hotelmonitor-cachepage.eclerx.com/savepage/tk_15444263804129078_sr_2399.html","info")</f>
        <v/>
      </c>
      <c r="AA696" t="n">
        <v>270847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88</v>
      </c>
      <c r="AO696" t="s"/>
      <c r="AP696" t="n">
        <v>95</v>
      </c>
      <c r="AQ696" t="s">
        <v>89</v>
      </c>
      <c r="AR696" t="s"/>
      <c r="AS696" t="s"/>
      <c r="AT696" t="s">
        <v>90</v>
      </c>
      <c r="AU696" t="s"/>
      <c r="AV696" t="s"/>
      <c r="AW696" t="s"/>
      <c r="AX696" t="s"/>
      <c r="AY696" t="n">
        <v>1814969</v>
      </c>
      <c r="AZ696" t="s">
        <v>1010</v>
      </c>
      <c r="BA696" t="s"/>
      <c r="BB696" t="n">
        <v>638015</v>
      </c>
      <c r="BC696" t="n">
        <v>13.444567</v>
      </c>
      <c r="BD696" t="n">
        <v>52.504865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1006</v>
      </c>
      <c r="F697" t="n">
        <v>1751498</v>
      </c>
      <c r="G697" t="s">
        <v>74</v>
      </c>
      <c r="H697" t="s">
        <v>75</v>
      </c>
      <c r="I697" t="s"/>
      <c r="J697" t="s">
        <v>74</v>
      </c>
      <c r="K697" t="n">
        <v>156.5</v>
      </c>
      <c r="L697" t="s">
        <v>76</v>
      </c>
      <c r="M697" t="s"/>
      <c r="N697" t="s">
        <v>1016</v>
      </c>
      <c r="O697" t="s">
        <v>78</v>
      </c>
      <c r="P697" t="s">
        <v>1008</v>
      </c>
      <c r="Q697" t="s"/>
      <c r="R697" t="s">
        <v>79</v>
      </c>
      <c r="S697" t="s">
        <v>194</v>
      </c>
      <c r="T697" t="s">
        <v>81</v>
      </c>
      <c r="U697" t="s">
        <v>82</v>
      </c>
      <c r="V697" t="s">
        <v>83</v>
      </c>
      <c r="W697" t="s">
        <v>108</v>
      </c>
      <c r="X697" t="s"/>
      <c r="Y697" t="s">
        <v>85</v>
      </c>
      <c r="Z697">
        <f>HYPERLINK("https://hotelmonitor-cachepage.eclerx.com/savepage/tk_15444263804129078_sr_2399.html","info")</f>
        <v/>
      </c>
      <c r="AA697" t="n">
        <v>270847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88</v>
      </c>
      <c r="AO697" t="s"/>
      <c r="AP697" t="n">
        <v>95</v>
      </c>
      <c r="AQ697" t="s">
        <v>89</v>
      </c>
      <c r="AR697" t="s"/>
      <c r="AS697" t="s"/>
      <c r="AT697" t="s">
        <v>90</v>
      </c>
      <c r="AU697" t="s"/>
      <c r="AV697" t="s"/>
      <c r="AW697" t="s"/>
      <c r="AX697" t="s"/>
      <c r="AY697" t="n">
        <v>1814969</v>
      </c>
      <c r="AZ697" t="s">
        <v>1010</v>
      </c>
      <c r="BA697" t="s"/>
      <c r="BB697" t="n">
        <v>638015</v>
      </c>
      <c r="BC697" t="n">
        <v>13.444567</v>
      </c>
      <c r="BD697" t="n">
        <v>52.504865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1020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49.5</v>
      </c>
      <c r="L698" t="s">
        <v>76</v>
      </c>
      <c r="M698" t="s"/>
      <c r="N698" t="s">
        <v>158</v>
      </c>
      <c r="O698" t="s">
        <v>78</v>
      </c>
      <c r="P698" t="s">
        <v>1020</v>
      </c>
      <c r="Q698" t="s"/>
      <c r="R698" t="s">
        <v>114</v>
      </c>
      <c r="S698" t="s">
        <v>1021</v>
      </c>
      <c r="T698" t="s">
        <v>81</v>
      </c>
      <c r="U698" t="s">
        <v>82</v>
      </c>
      <c r="V698" t="s">
        <v>83</v>
      </c>
      <c r="W698" t="s">
        <v>108</v>
      </c>
      <c r="X698" t="s"/>
      <c r="Y698" t="s">
        <v>85</v>
      </c>
      <c r="Z698">
        <f>HYPERLINK("https://hotelmonitor-cachepage.eclerx.com/savepage/tk_15444264595765004_sr_2399.html","info")</f>
        <v/>
      </c>
      <c r="AA698" t="n">
        <v>-4829152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88</v>
      </c>
      <c r="AO698" t="s"/>
      <c r="AP698" t="n">
        <v>117</v>
      </c>
      <c r="AQ698" t="s">
        <v>89</v>
      </c>
      <c r="AR698" t="s"/>
      <c r="AS698" t="s"/>
      <c r="AT698" t="s">
        <v>90</v>
      </c>
      <c r="AU698" t="s"/>
      <c r="AV698" t="s"/>
      <c r="AW698" t="s"/>
      <c r="AX698" t="s"/>
      <c r="AY698" t="n">
        <v>4829152</v>
      </c>
      <c r="AZ698" t="s">
        <v>1022</v>
      </c>
      <c r="BA698" t="s"/>
      <c r="BB698" t="n">
        <v>526028</v>
      </c>
      <c r="BC698" t="n">
        <v>13.303784</v>
      </c>
      <c r="BD698" t="n">
        <v>52.506602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1023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72.25</v>
      </c>
      <c r="L699" t="s">
        <v>76</v>
      </c>
      <c r="M699" t="s"/>
      <c r="N699" t="s">
        <v>158</v>
      </c>
      <c r="O699" t="s">
        <v>78</v>
      </c>
      <c r="P699" t="s">
        <v>1023</v>
      </c>
      <c r="Q699" t="s"/>
      <c r="R699" t="s">
        <v>79</v>
      </c>
      <c r="S699" t="s">
        <v>652</v>
      </c>
      <c r="T699" t="s">
        <v>81</v>
      </c>
      <c r="U699" t="s">
        <v>82</v>
      </c>
      <c r="V699" t="s">
        <v>83</v>
      </c>
      <c r="W699" t="s">
        <v>84</v>
      </c>
      <c r="X699" t="s"/>
      <c r="Y699" t="s">
        <v>85</v>
      </c>
      <c r="Z699">
        <f>HYPERLINK("https://hotelmonitor-cachepage.eclerx.com/savepage/tk_15444263059056683_sr_2399.html","info")</f>
        <v/>
      </c>
      <c r="AA699" t="n">
        <v>-4481131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88</v>
      </c>
      <c r="AO699" t="s"/>
      <c r="AP699" t="n">
        <v>72</v>
      </c>
      <c r="AQ699" t="s">
        <v>89</v>
      </c>
      <c r="AR699" t="s"/>
      <c r="AS699" t="s"/>
      <c r="AT699" t="s">
        <v>90</v>
      </c>
      <c r="AU699" t="s"/>
      <c r="AV699" t="s"/>
      <c r="AW699" t="s"/>
      <c r="AX699" t="s"/>
      <c r="AY699" t="n">
        <v>4481131</v>
      </c>
      <c r="AZ699" t="s">
        <v>1024</v>
      </c>
      <c r="BA699" t="s"/>
      <c r="BB699" t="n">
        <v>420995</v>
      </c>
      <c r="BC699" t="n">
        <v>13.39169</v>
      </c>
      <c r="BD699" t="n">
        <v>52.510891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1023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80.75</v>
      </c>
      <c r="L700" t="s">
        <v>76</v>
      </c>
      <c r="M700" t="s"/>
      <c r="N700" t="s">
        <v>1025</v>
      </c>
      <c r="O700" t="s">
        <v>78</v>
      </c>
      <c r="P700" t="s">
        <v>1023</v>
      </c>
      <c r="Q700" t="s"/>
      <c r="R700" t="s">
        <v>79</v>
      </c>
      <c r="S700" t="s">
        <v>313</v>
      </c>
      <c r="T700" t="s">
        <v>81</v>
      </c>
      <c r="U700" t="s">
        <v>82</v>
      </c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HYPERLINK("https://hotelmonitor-cachepage.eclerx.com/savepage/tk_15444263059056683_sr_2399.html","info")</f>
        <v/>
      </c>
      <c r="AA700" t="n">
        <v>-4481131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88</v>
      </c>
      <c r="AO700" t="s"/>
      <c r="AP700" t="n">
        <v>72</v>
      </c>
      <c r="AQ700" t="s">
        <v>89</v>
      </c>
      <c r="AR700" t="s"/>
      <c r="AS700" t="s"/>
      <c r="AT700" t="s">
        <v>90</v>
      </c>
      <c r="AU700" t="s"/>
      <c r="AV700" t="s"/>
      <c r="AW700" t="s"/>
      <c r="AX700" t="s"/>
      <c r="AY700" t="n">
        <v>4481131</v>
      </c>
      <c r="AZ700" t="s">
        <v>1024</v>
      </c>
      <c r="BA700" t="s"/>
      <c r="BB700" t="n">
        <v>420995</v>
      </c>
      <c r="BC700" t="n">
        <v>13.39169</v>
      </c>
      <c r="BD700" t="n">
        <v>52.510891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1023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95</v>
      </c>
      <c r="L701" t="s">
        <v>76</v>
      </c>
      <c r="M701" t="s"/>
      <c r="N701" t="s">
        <v>129</v>
      </c>
      <c r="O701" t="s">
        <v>78</v>
      </c>
      <c r="P701" t="s">
        <v>1023</v>
      </c>
      <c r="Q701" t="s"/>
      <c r="R701" t="s">
        <v>79</v>
      </c>
      <c r="S701" t="s">
        <v>334</v>
      </c>
      <c r="T701" t="s">
        <v>81</v>
      </c>
      <c r="U701" t="s">
        <v>82</v>
      </c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HYPERLINK("https://hotelmonitor-cachepage.eclerx.com/savepage/tk_15444263059056683_sr_2399.html","info")</f>
        <v/>
      </c>
      <c r="AA701" t="n">
        <v>-4481131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88</v>
      </c>
      <c r="AO701" t="s"/>
      <c r="AP701" t="n">
        <v>72</v>
      </c>
      <c r="AQ701" t="s">
        <v>89</v>
      </c>
      <c r="AR701" t="s"/>
      <c r="AS701" t="s"/>
      <c r="AT701" t="s">
        <v>90</v>
      </c>
      <c r="AU701" t="s"/>
      <c r="AV701" t="s"/>
      <c r="AW701" t="s"/>
      <c r="AX701" t="s"/>
      <c r="AY701" t="n">
        <v>4481131</v>
      </c>
      <c r="AZ701" t="s">
        <v>1024</v>
      </c>
      <c r="BA701" t="s"/>
      <c r="BB701" t="n">
        <v>420995</v>
      </c>
      <c r="BC701" t="n">
        <v>13.39169</v>
      </c>
      <c r="BD701" t="n">
        <v>52.510891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1023</v>
      </c>
      <c r="F702" t="n">
        <v>-1</v>
      </c>
      <c r="G702" t="s">
        <v>74</v>
      </c>
      <c r="H702" t="s">
        <v>75</v>
      </c>
      <c r="I702" t="s"/>
      <c r="J702" t="s">
        <v>74</v>
      </c>
      <c r="K702" t="n">
        <v>97.75</v>
      </c>
      <c r="L702" t="s">
        <v>76</v>
      </c>
      <c r="M702" t="s"/>
      <c r="N702" t="s">
        <v>1026</v>
      </c>
      <c r="O702" t="s">
        <v>78</v>
      </c>
      <c r="P702" t="s">
        <v>1023</v>
      </c>
      <c r="Q702" t="s"/>
      <c r="R702" t="s">
        <v>79</v>
      </c>
      <c r="S702" t="s">
        <v>1027</v>
      </c>
      <c r="T702" t="s">
        <v>81</v>
      </c>
      <c r="U702" t="s">
        <v>82</v>
      </c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HYPERLINK("https://hotelmonitor-cachepage.eclerx.com/savepage/tk_15444263059056683_sr_2399.html","info")</f>
        <v/>
      </c>
      <c r="AA702" t="n">
        <v>-4481131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88</v>
      </c>
      <c r="AO702" t="s"/>
      <c r="AP702" t="n">
        <v>72</v>
      </c>
      <c r="AQ702" t="s">
        <v>89</v>
      </c>
      <c r="AR702" t="s"/>
      <c r="AS702" t="s"/>
      <c r="AT702" t="s">
        <v>90</v>
      </c>
      <c r="AU702" t="s"/>
      <c r="AV702" t="s"/>
      <c r="AW702" t="s"/>
      <c r="AX702" t="s"/>
      <c r="AY702" t="n">
        <v>4481131</v>
      </c>
      <c r="AZ702" t="s">
        <v>1024</v>
      </c>
      <c r="BA702" t="s"/>
      <c r="BB702" t="n">
        <v>420995</v>
      </c>
      <c r="BC702" t="n">
        <v>13.39169</v>
      </c>
      <c r="BD702" t="n">
        <v>52.510891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1023</v>
      </c>
      <c r="F703" t="n">
        <v>-1</v>
      </c>
      <c r="G703" t="s">
        <v>74</v>
      </c>
      <c r="H703" t="s">
        <v>75</v>
      </c>
      <c r="I703" t="s"/>
      <c r="J703" t="s">
        <v>74</v>
      </c>
      <c r="K703" t="n">
        <v>115</v>
      </c>
      <c r="L703" t="s">
        <v>76</v>
      </c>
      <c r="M703" t="s"/>
      <c r="N703" t="s">
        <v>1028</v>
      </c>
      <c r="O703" t="s">
        <v>78</v>
      </c>
      <c r="P703" t="s">
        <v>1023</v>
      </c>
      <c r="Q703" t="s"/>
      <c r="R703" t="s">
        <v>79</v>
      </c>
      <c r="S703" t="s">
        <v>271</v>
      </c>
      <c r="T703" t="s">
        <v>81</v>
      </c>
      <c r="U703" t="s">
        <v>82</v>
      </c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HYPERLINK("https://hotelmonitor-cachepage.eclerx.com/savepage/tk_15444263059056683_sr_2399.html","info")</f>
        <v/>
      </c>
      <c r="AA703" t="n">
        <v>-4481131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88</v>
      </c>
      <c r="AO703" t="s"/>
      <c r="AP703" t="n">
        <v>72</v>
      </c>
      <c r="AQ703" t="s">
        <v>89</v>
      </c>
      <c r="AR703" t="s"/>
      <c r="AS703" t="s"/>
      <c r="AT703" t="s">
        <v>90</v>
      </c>
      <c r="AU703" t="s"/>
      <c r="AV703" t="s"/>
      <c r="AW703" t="s"/>
      <c r="AX703" t="s"/>
      <c r="AY703" t="n">
        <v>4481131</v>
      </c>
      <c r="AZ703" t="s">
        <v>1024</v>
      </c>
      <c r="BA703" t="s"/>
      <c r="BB703" t="n">
        <v>420995</v>
      </c>
      <c r="BC703" t="n">
        <v>13.39169</v>
      </c>
      <c r="BD703" t="n">
        <v>52.510891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1029</v>
      </c>
      <c r="F704" t="n">
        <v>-1</v>
      </c>
      <c r="G704" t="s">
        <v>74</v>
      </c>
      <c r="H704" t="s">
        <v>75</v>
      </c>
      <c r="I704" t="s"/>
      <c r="J704" t="s">
        <v>74</v>
      </c>
      <c r="K704" t="n">
        <v>61</v>
      </c>
      <c r="L704" t="s">
        <v>76</v>
      </c>
      <c r="M704" t="s"/>
      <c r="N704" t="s">
        <v>121</v>
      </c>
      <c r="O704" t="s">
        <v>78</v>
      </c>
      <c r="P704" t="s">
        <v>1029</v>
      </c>
      <c r="Q704" t="s"/>
      <c r="R704" t="s">
        <v>513</v>
      </c>
      <c r="S704" t="s">
        <v>613</v>
      </c>
      <c r="T704" t="s">
        <v>81</v>
      </c>
      <c r="U704" t="s">
        <v>82</v>
      </c>
      <c r="V704" t="s">
        <v>83</v>
      </c>
      <c r="W704" t="s">
        <v>108</v>
      </c>
      <c r="X704" t="s"/>
      <c r="Y704" t="s">
        <v>85</v>
      </c>
      <c r="Z704">
        <f>HYPERLINK("https://hotelmonitor-cachepage.eclerx.com/savepage/tk_15444276297348733_sr_2399.html","info")</f>
        <v/>
      </c>
      <c r="AA704" t="n">
        <v>-6796921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88</v>
      </c>
      <c r="AO704" t="s"/>
      <c r="AP704" t="n">
        <v>463</v>
      </c>
      <c r="AQ704" t="s">
        <v>89</v>
      </c>
      <c r="AR704" t="s"/>
      <c r="AS704" t="s"/>
      <c r="AT704" t="s">
        <v>90</v>
      </c>
      <c r="AU704" t="s"/>
      <c r="AV704" t="s"/>
      <c r="AW704" t="s"/>
      <c r="AX704" t="s"/>
      <c r="AY704" t="n">
        <v>6796921</v>
      </c>
      <c r="AZ704" t="s">
        <v>1030</v>
      </c>
      <c r="BA704" t="s"/>
      <c r="BB704" t="n">
        <v>542505</v>
      </c>
      <c r="BC704" t="n">
        <v>13.587127</v>
      </c>
      <c r="BD704" t="n">
        <v>52.511206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1031</v>
      </c>
      <c r="F705" t="n">
        <v>71968</v>
      </c>
      <c r="G705" t="s">
        <v>74</v>
      </c>
      <c r="H705" t="s">
        <v>75</v>
      </c>
      <c r="I705" t="s"/>
      <c r="J705" t="s">
        <v>74</v>
      </c>
      <c r="K705" t="n">
        <v>75.2</v>
      </c>
      <c r="L705" t="s">
        <v>76</v>
      </c>
      <c r="M705" t="s"/>
      <c r="N705" t="s">
        <v>1032</v>
      </c>
      <c r="O705" t="s">
        <v>78</v>
      </c>
      <c r="P705" t="s">
        <v>1033</v>
      </c>
      <c r="Q705" t="s"/>
      <c r="R705" t="s">
        <v>79</v>
      </c>
      <c r="S705" t="s">
        <v>1034</v>
      </c>
      <c r="T705" t="s">
        <v>81</v>
      </c>
      <c r="U705" t="s">
        <v>82</v>
      </c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HYPERLINK("https://hotelmonitor-cachepage.eclerx.com/savepage/tk_15444272103641548_sr_2399.html","info")</f>
        <v/>
      </c>
      <c r="AA705" t="n">
        <v>17380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88</v>
      </c>
      <c r="AO705" t="s"/>
      <c r="AP705" t="n">
        <v>336</v>
      </c>
      <c r="AQ705" t="s">
        <v>89</v>
      </c>
      <c r="AR705" t="s"/>
      <c r="AS705" t="s"/>
      <c r="AT705" t="s">
        <v>90</v>
      </c>
      <c r="AU705" t="s"/>
      <c r="AV705" t="s"/>
      <c r="AW705" t="s"/>
      <c r="AX705" t="s"/>
      <c r="AY705" t="n">
        <v>163025</v>
      </c>
      <c r="AZ705" t="s">
        <v>1035</v>
      </c>
      <c r="BA705" t="s"/>
      <c r="BB705" t="n">
        <v>50709</v>
      </c>
      <c r="BC705" t="n">
        <v>13.40439</v>
      </c>
      <c r="BD705" t="n">
        <v>52.52143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1031</v>
      </c>
      <c r="F706" t="n">
        <v>71968</v>
      </c>
      <c r="G706" t="s">
        <v>74</v>
      </c>
      <c r="H706" t="s">
        <v>75</v>
      </c>
      <c r="I706" t="s"/>
      <c r="J706" t="s">
        <v>74</v>
      </c>
      <c r="K706" t="n">
        <v>104</v>
      </c>
      <c r="L706" t="s">
        <v>76</v>
      </c>
      <c r="M706" t="s"/>
      <c r="N706" t="s">
        <v>129</v>
      </c>
      <c r="O706" t="s">
        <v>78</v>
      </c>
      <c r="P706" t="s">
        <v>1033</v>
      </c>
      <c r="Q706" t="s"/>
      <c r="R706" t="s">
        <v>79</v>
      </c>
      <c r="S706" t="s">
        <v>860</v>
      </c>
      <c r="T706" t="s">
        <v>81</v>
      </c>
      <c r="U706" t="s">
        <v>82</v>
      </c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HYPERLINK("https://hotelmonitor-cachepage.eclerx.com/savepage/tk_15444272103641548_sr_2399.html","info")</f>
        <v/>
      </c>
      <c r="AA706" t="n">
        <v>17380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88</v>
      </c>
      <c r="AO706" t="s"/>
      <c r="AP706" t="n">
        <v>336</v>
      </c>
      <c r="AQ706" t="s">
        <v>89</v>
      </c>
      <c r="AR706" t="s"/>
      <c r="AS706" t="s"/>
      <c r="AT706" t="s">
        <v>90</v>
      </c>
      <c r="AU706" t="s"/>
      <c r="AV706" t="s"/>
      <c r="AW706" t="s"/>
      <c r="AX706" t="s"/>
      <c r="AY706" t="n">
        <v>163025</v>
      </c>
      <c r="AZ706" t="s">
        <v>1035</v>
      </c>
      <c r="BA706" t="s"/>
      <c r="BB706" t="n">
        <v>50709</v>
      </c>
      <c r="BC706" t="n">
        <v>13.40439</v>
      </c>
      <c r="BD706" t="n">
        <v>52.52143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1031</v>
      </c>
      <c r="F707" t="n">
        <v>71968</v>
      </c>
      <c r="G707" t="s">
        <v>74</v>
      </c>
      <c r="H707" t="s">
        <v>75</v>
      </c>
      <c r="I707" t="s"/>
      <c r="J707" t="s">
        <v>74</v>
      </c>
      <c r="K707" t="n">
        <v>116.1</v>
      </c>
      <c r="L707" t="s">
        <v>76</v>
      </c>
      <c r="M707" t="s"/>
      <c r="N707" t="s">
        <v>1036</v>
      </c>
      <c r="O707" t="s">
        <v>78</v>
      </c>
      <c r="P707" t="s">
        <v>1033</v>
      </c>
      <c r="Q707" t="s"/>
      <c r="R707" t="s">
        <v>79</v>
      </c>
      <c r="S707" t="s">
        <v>1037</v>
      </c>
      <c r="T707" t="s">
        <v>81</v>
      </c>
      <c r="U707" t="s">
        <v>82</v>
      </c>
      <c r="V707" t="s">
        <v>83</v>
      </c>
      <c r="W707" t="s">
        <v>108</v>
      </c>
      <c r="X707" t="s"/>
      <c r="Y707" t="s">
        <v>85</v>
      </c>
      <c r="Z707">
        <f>HYPERLINK("https://hotelmonitor-cachepage.eclerx.com/savepage/tk_15444272103641548_sr_2399.html","info")</f>
        <v/>
      </c>
      <c r="AA707" t="n">
        <v>17380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88</v>
      </c>
      <c r="AO707" t="s"/>
      <c r="AP707" t="n">
        <v>336</v>
      </c>
      <c r="AQ707" t="s">
        <v>89</v>
      </c>
      <c r="AR707" t="s"/>
      <c r="AS707" t="s"/>
      <c r="AT707" t="s">
        <v>90</v>
      </c>
      <c r="AU707" t="s"/>
      <c r="AV707" t="s"/>
      <c r="AW707" t="s"/>
      <c r="AX707" t="s"/>
      <c r="AY707" t="n">
        <v>163025</v>
      </c>
      <c r="AZ707" t="s">
        <v>1035</v>
      </c>
      <c r="BA707" t="s"/>
      <c r="BB707" t="n">
        <v>50709</v>
      </c>
      <c r="BC707" t="n">
        <v>13.40439</v>
      </c>
      <c r="BD707" t="n">
        <v>52.52143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1038</v>
      </c>
      <c r="F708" t="n">
        <v>76853</v>
      </c>
      <c r="G708" t="s">
        <v>74</v>
      </c>
      <c r="H708" t="s">
        <v>75</v>
      </c>
      <c r="I708" t="s"/>
      <c r="J708" t="s">
        <v>74</v>
      </c>
      <c r="K708" t="n">
        <v>84.15000000000001</v>
      </c>
      <c r="L708" t="s">
        <v>76</v>
      </c>
      <c r="M708" t="s"/>
      <c r="N708" t="s">
        <v>158</v>
      </c>
      <c r="O708" t="s">
        <v>78</v>
      </c>
      <c r="P708" t="s">
        <v>1039</v>
      </c>
      <c r="Q708" t="s"/>
      <c r="R708" t="s">
        <v>79</v>
      </c>
      <c r="S708" t="s">
        <v>769</v>
      </c>
      <c r="T708" t="s">
        <v>81</v>
      </c>
      <c r="U708" t="s">
        <v>82</v>
      </c>
      <c r="V708" t="s">
        <v>83</v>
      </c>
      <c r="W708" t="s">
        <v>108</v>
      </c>
      <c r="X708" t="s"/>
      <c r="Y708" t="s">
        <v>85</v>
      </c>
      <c r="Z708">
        <f>HYPERLINK("https://hotelmonitor-cachepage.eclerx.com/savepage/tk_15444272832564664_sr_2399.html","info")</f>
        <v/>
      </c>
      <c r="AA708" t="n">
        <v>22619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88</v>
      </c>
      <c r="AO708" t="s"/>
      <c r="AP708" t="n">
        <v>357</v>
      </c>
      <c r="AQ708" t="s">
        <v>89</v>
      </c>
      <c r="AR708" t="s"/>
      <c r="AS708" t="s"/>
      <c r="AT708" t="s">
        <v>90</v>
      </c>
      <c r="AU708" t="s"/>
      <c r="AV708" t="s"/>
      <c r="AW708" t="s"/>
      <c r="AX708" t="s"/>
      <c r="AY708" t="n">
        <v>230894</v>
      </c>
      <c r="AZ708" t="s">
        <v>1040</v>
      </c>
      <c r="BA708" t="s"/>
      <c r="BB708" t="n">
        <v>44442</v>
      </c>
      <c r="BC708" t="n">
        <v>13.449097</v>
      </c>
      <c r="BD708" t="n">
        <v>52.511425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1038</v>
      </c>
      <c r="F709" t="n">
        <v>76853</v>
      </c>
      <c r="G709" t="s">
        <v>74</v>
      </c>
      <c r="H709" t="s">
        <v>75</v>
      </c>
      <c r="I709" t="s"/>
      <c r="J709" t="s">
        <v>74</v>
      </c>
      <c r="K709" t="n">
        <v>91</v>
      </c>
      <c r="L709" t="s">
        <v>76</v>
      </c>
      <c r="M709" t="s"/>
      <c r="N709" t="s">
        <v>113</v>
      </c>
      <c r="O709" t="s">
        <v>78</v>
      </c>
      <c r="P709" t="s">
        <v>1039</v>
      </c>
      <c r="Q709" t="s"/>
      <c r="R709" t="s">
        <v>79</v>
      </c>
      <c r="S709" t="s">
        <v>346</v>
      </c>
      <c r="T709" t="s">
        <v>81</v>
      </c>
      <c r="U709" t="s">
        <v>82</v>
      </c>
      <c r="V709" t="s">
        <v>83</v>
      </c>
      <c r="W709" t="s">
        <v>108</v>
      </c>
      <c r="X709" t="s"/>
      <c r="Y709" t="s">
        <v>85</v>
      </c>
      <c r="Z709">
        <f>HYPERLINK("https://hotelmonitor-cachepage.eclerx.com/savepage/tk_15444272832564664_sr_2399.html","info")</f>
        <v/>
      </c>
      <c r="AA709" t="n">
        <v>22619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88</v>
      </c>
      <c r="AO709" t="s"/>
      <c r="AP709" t="n">
        <v>357</v>
      </c>
      <c r="AQ709" t="s">
        <v>89</v>
      </c>
      <c r="AR709" t="s"/>
      <c r="AS709" t="s"/>
      <c r="AT709" t="s">
        <v>90</v>
      </c>
      <c r="AU709" t="s"/>
      <c r="AV709" t="s"/>
      <c r="AW709" t="s"/>
      <c r="AX709" t="s"/>
      <c r="AY709" t="n">
        <v>230894</v>
      </c>
      <c r="AZ709" t="s">
        <v>1040</v>
      </c>
      <c r="BA709" t="s"/>
      <c r="BB709" t="n">
        <v>44442</v>
      </c>
      <c r="BC709" t="n">
        <v>13.449097</v>
      </c>
      <c r="BD709" t="n">
        <v>52.511425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1038</v>
      </c>
      <c r="F710" t="n">
        <v>76853</v>
      </c>
      <c r="G710" t="s">
        <v>74</v>
      </c>
      <c r="H710" t="s">
        <v>75</v>
      </c>
      <c r="I710" t="s"/>
      <c r="J710" t="s">
        <v>74</v>
      </c>
      <c r="K710" t="n">
        <v>99</v>
      </c>
      <c r="L710" t="s">
        <v>76</v>
      </c>
      <c r="M710" t="s"/>
      <c r="N710" t="s">
        <v>1041</v>
      </c>
      <c r="O710" t="s">
        <v>78</v>
      </c>
      <c r="P710" t="s">
        <v>1039</v>
      </c>
      <c r="Q710" t="s"/>
      <c r="R710" t="s">
        <v>79</v>
      </c>
      <c r="S710" t="s">
        <v>103</v>
      </c>
      <c r="T710" t="s">
        <v>81</v>
      </c>
      <c r="U710" t="s">
        <v>82</v>
      </c>
      <c r="V710" t="s">
        <v>83</v>
      </c>
      <c r="W710" t="s">
        <v>108</v>
      </c>
      <c r="X710" t="s"/>
      <c r="Y710" t="s">
        <v>85</v>
      </c>
      <c r="Z710">
        <f>HYPERLINK("https://hotelmonitor-cachepage.eclerx.com/savepage/tk_15444272832564664_sr_2399.html","info")</f>
        <v/>
      </c>
      <c r="AA710" t="n">
        <v>22619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88</v>
      </c>
      <c r="AO710" t="s"/>
      <c r="AP710" t="n">
        <v>357</v>
      </c>
      <c r="AQ710" t="s">
        <v>89</v>
      </c>
      <c r="AR710" t="s"/>
      <c r="AS710" t="s"/>
      <c r="AT710" t="s">
        <v>90</v>
      </c>
      <c r="AU710" t="s"/>
      <c r="AV710" t="s"/>
      <c r="AW710" t="s"/>
      <c r="AX710" t="s"/>
      <c r="AY710" t="n">
        <v>230894</v>
      </c>
      <c r="AZ710" t="s">
        <v>1040</v>
      </c>
      <c r="BA710" t="s"/>
      <c r="BB710" t="n">
        <v>44442</v>
      </c>
      <c r="BC710" t="n">
        <v>13.449097</v>
      </c>
      <c r="BD710" t="n">
        <v>52.511425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1038</v>
      </c>
      <c r="F711" t="n">
        <v>76853</v>
      </c>
      <c r="G711" t="s">
        <v>74</v>
      </c>
      <c r="H711" t="s">
        <v>75</v>
      </c>
      <c r="I711" t="s"/>
      <c r="J711" t="s">
        <v>74</v>
      </c>
      <c r="K711" t="n">
        <v>101</v>
      </c>
      <c r="L711" t="s">
        <v>76</v>
      </c>
      <c r="M711" t="s"/>
      <c r="N711" t="s">
        <v>129</v>
      </c>
      <c r="O711" t="s">
        <v>78</v>
      </c>
      <c r="P711" t="s">
        <v>1039</v>
      </c>
      <c r="Q711" t="s"/>
      <c r="R711" t="s">
        <v>79</v>
      </c>
      <c r="S711" t="s">
        <v>885</v>
      </c>
      <c r="T711" t="s">
        <v>81</v>
      </c>
      <c r="U711" t="s">
        <v>82</v>
      </c>
      <c r="V711" t="s">
        <v>83</v>
      </c>
      <c r="W711" t="s">
        <v>108</v>
      </c>
      <c r="X711" t="s"/>
      <c r="Y711" t="s">
        <v>85</v>
      </c>
      <c r="Z711">
        <f>HYPERLINK("https://hotelmonitor-cachepage.eclerx.com/savepage/tk_15444272832564664_sr_2399.html","info")</f>
        <v/>
      </c>
      <c r="AA711" t="n">
        <v>22619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88</v>
      </c>
      <c r="AO711" t="s"/>
      <c r="AP711" t="n">
        <v>357</v>
      </c>
      <c r="AQ711" t="s">
        <v>89</v>
      </c>
      <c r="AR711" t="s"/>
      <c r="AS711" t="s"/>
      <c r="AT711" t="s">
        <v>90</v>
      </c>
      <c r="AU711" t="s"/>
      <c r="AV711" t="s"/>
      <c r="AW711" t="s"/>
      <c r="AX711" t="s"/>
      <c r="AY711" t="n">
        <v>230894</v>
      </c>
      <c r="AZ711" t="s">
        <v>1040</v>
      </c>
      <c r="BA711" t="s"/>
      <c r="BB711" t="n">
        <v>44442</v>
      </c>
      <c r="BC711" t="n">
        <v>13.449097</v>
      </c>
      <c r="BD711" t="n">
        <v>52.511425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1038</v>
      </c>
      <c r="F712" t="n">
        <v>76853</v>
      </c>
      <c r="G712" t="s">
        <v>74</v>
      </c>
      <c r="H712" t="s">
        <v>75</v>
      </c>
      <c r="I712" t="s"/>
      <c r="J712" t="s">
        <v>74</v>
      </c>
      <c r="K712" t="n">
        <v>109</v>
      </c>
      <c r="L712" t="s">
        <v>76</v>
      </c>
      <c r="M712" t="s"/>
      <c r="N712" t="s">
        <v>1042</v>
      </c>
      <c r="O712" t="s">
        <v>78</v>
      </c>
      <c r="P712" t="s">
        <v>1039</v>
      </c>
      <c r="Q712" t="s"/>
      <c r="R712" t="s">
        <v>79</v>
      </c>
      <c r="S712" t="s">
        <v>562</v>
      </c>
      <c r="T712" t="s">
        <v>81</v>
      </c>
      <c r="U712" t="s">
        <v>82</v>
      </c>
      <c r="V712" t="s">
        <v>83</v>
      </c>
      <c r="W712" t="s">
        <v>108</v>
      </c>
      <c r="X712" t="s"/>
      <c r="Y712" t="s">
        <v>85</v>
      </c>
      <c r="Z712">
        <f>HYPERLINK("https://hotelmonitor-cachepage.eclerx.com/savepage/tk_15444272832564664_sr_2399.html","info")</f>
        <v/>
      </c>
      <c r="AA712" t="n">
        <v>22619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88</v>
      </c>
      <c r="AO712" t="s"/>
      <c r="AP712" t="n">
        <v>357</v>
      </c>
      <c r="AQ712" t="s">
        <v>89</v>
      </c>
      <c r="AR712" t="s"/>
      <c r="AS712" t="s"/>
      <c r="AT712" t="s">
        <v>90</v>
      </c>
      <c r="AU712" t="s"/>
      <c r="AV712" t="s"/>
      <c r="AW712" t="s"/>
      <c r="AX712" t="s"/>
      <c r="AY712" t="n">
        <v>230894</v>
      </c>
      <c r="AZ712" t="s">
        <v>1040</v>
      </c>
      <c r="BA712" t="s"/>
      <c r="BB712" t="n">
        <v>44442</v>
      </c>
      <c r="BC712" t="n">
        <v>13.449097</v>
      </c>
      <c r="BD712" t="n">
        <v>52.511425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1038</v>
      </c>
      <c r="F713" t="n">
        <v>76853</v>
      </c>
      <c r="G713" t="s">
        <v>74</v>
      </c>
      <c r="H713" t="s">
        <v>75</v>
      </c>
      <c r="I713" t="s"/>
      <c r="J713" t="s">
        <v>74</v>
      </c>
      <c r="K713" t="n">
        <v>119</v>
      </c>
      <c r="L713" t="s">
        <v>76</v>
      </c>
      <c r="M713" t="s"/>
      <c r="N713" t="s">
        <v>1043</v>
      </c>
      <c r="O713" t="s">
        <v>78</v>
      </c>
      <c r="P713" t="s">
        <v>1039</v>
      </c>
      <c r="Q713" t="s"/>
      <c r="R713" t="s">
        <v>79</v>
      </c>
      <c r="S713" t="s">
        <v>124</v>
      </c>
      <c r="T713" t="s">
        <v>81</v>
      </c>
      <c r="U713" t="s">
        <v>82</v>
      </c>
      <c r="V713" t="s">
        <v>83</v>
      </c>
      <c r="W713" t="s">
        <v>108</v>
      </c>
      <c r="X713" t="s"/>
      <c r="Y713" t="s">
        <v>85</v>
      </c>
      <c r="Z713">
        <f>HYPERLINK("https://hotelmonitor-cachepage.eclerx.com/savepage/tk_15444272832564664_sr_2399.html","info")</f>
        <v/>
      </c>
      <c r="AA713" t="n">
        <v>22619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88</v>
      </c>
      <c r="AO713" t="s"/>
      <c r="AP713" t="n">
        <v>357</v>
      </c>
      <c r="AQ713" t="s">
        <v>89</v>
      </c>
      <c r="AR713" t="s"/>
      <c r="AS713" t="s"/>
      <c r="AT713" t="s">
        <v>90</v>
      </c>
      <c r="AU713" t="s"/>
      <c r="AV713" t="s"/>
      <c r="AW713" t="s"/>
      <c r="AX713" t="s"/>
      <c r="AY713" t="n">
        <v>230894</v>
      </c>
      <c r="AZ713" t="s">
        <v>1040</v>
      </c>
      <c r="BA713" t="s"/>
      <c r="BB713" t="n">
        <v>44442</v>
      </c>
      <c r="BC713" t="n">
        <v>13.449097</v>
      </c>
      <c r="BD713" t="n">
        <v>52.511425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1038</v>
      </c>
      <c r="F714" t="n">
        <v>76853</v>
      </c>
      <c r="G714" t="s">
        <v>74</v>
      </c>
      <c r="H714" t="s">
        <v>75</v>
      </c>
      <c r="I714" t="s"/>
      <c r="J714" t="s">
        <v>74</v>
      </c>
      <c r="K714" t="n">
        <v>144</v>
      </c>
      <c r="L714" t="s">
        <v>76</v>
      </c>
      <c r="M714" t="s"/>
      <c r="N714" t="s">
        <v>219</v>
      </c>
      <c r="O714" t="s">
        <v>78</v>
      </c>
      <c r="P714" t="s">
        <v>1039</v>
      </c>
      <c r="Q714" t="s"/>
      <c r="R714" t="s">
        <v>79</v>
      </c>
      <c r="S714" t="s">
        <v>585</v>
      </c>
      <c r="T714" t="s">
        <v>81</v>
      </c>
      <c r="U714" t="s">
        <v>82</v>
      </c>
      <c r="V714" t="s">
        <v>83</v>
      </c>
      <c r="W714" t="s">
        <v>108</v>
      </c>
      <c r="X714" t="s"/>
      <c r="Y714" t="s">
        <v>85</v>
      </c>
      <c r="Z714">
        <f>HYPERLINK("https://hotelmonitor-cachepage.eclerx.com/savepage/tk_15444272832564664_sr_2399.html","info")</f>
        <v/>
      </c>
      <c r="AA714" t="n">
        <v>22619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88</v>
      </c>
      <c r="AO714" t="s"/>
      <c r="AP714" t="n">
        <v>357</v>
      </c>
      <c r="AQ714" t="s">
        <v>89</v>
      </c>
      <c r="AR714" t="s"/>
      <c r="AS714" t="s"/>
      <c r="AT714" t="s">
        <v>90</v>
      </c>
      <c r="AU714" t="s"/>
      <c r="AV714" t="s"/>
      <c r="AW714" t="s"/>
      <c r="AX714" t="s"/>
      <c r="AY714" t="n">
        <v>230894</v>
      </c>
      <c r="AZ714" t="s">
        <v>1040</v>
      </c>
      <c r="BA714" t="s"/>
      <c r="BB714" t="n">
        <v>44442</v>
      </c>
      <c r="BC714" t="n">
        <v>13.449097</v>
      </c>
      <c r="BD714" t="n">
        <v>52.511425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1044</v>
      </c>
      <c r="F715" t="n">
        <v>346694</v>
      </c>
      <c r="G715" t="s">
        <v>74</v>
      </c>
      <c r="H715" t="s">
        <v>75</v>
      </c>
      <c r="I715" t="s"/>
      <c r="J715" t="s">
        <v>74</v>
      </c>
      <c r="K715" t="n">
        <v>107.85</v>
      </c>
      <c r="L715" t="s">
        <v>76</v>
      </c>
      <c r="M715" t="s"/>
      <c r="N715" t="s">
        <v>158</v>
      </c>
      <c r="O715" t="s">
        <v>78</v>
      </c>
      <c r="P715" t="s">
        <v>1044</v>
      </c>
      <c r="Q715" t="s"/>
      <c r="R715" t="s">
        <v>79</v>
      </c>
      <c r="S715" t="s">
        <v>1045</v>
      </c>
      <c r="T715" t="s">
        <v>81</v>
      </c>
      <c r="U715" t="s">
        <v>82</v>
      </c>
      <c r="V715" t="s">
        <v>83</v>
      </c>
      <c r="W715" t="s">
        <v>108</v>
      </c>
      <c r="X715" t="s"/>
      <c r="Y715" t="s">
        <v>85</v>
      </c>
      <c r="Z715">
        <f>HYPERLINK("https://hotelmonitor-cachepage.eclerx.com/savepage/tk_15444268856106224_sr_2399.html","info")</f>
        <v/>
      </c>
      <c r="AA715" t="n">
        <v>17082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88</v>
      </c>
      <c r="AO715" t="s"/>
      <c r="AP715" t="n">
        <v>238</v>
      </c>
      <c r="AQ715" t="s">
        <v>89</v>
      </c>
      <c r="AR715" t="s"/>
      <c r="AS715" t="s"/>
      <c r="AT715" t="s">
        <v>90</v>
      </c>
      <c r="AU715" t="s"/>
      <c r="AV715" t="s"/>
      <c r="AW715" t="s"/>
      <c r="AX715" t="s"/>
      <c r="AY715" t="n">
        <v>937859</v>
      </c>
      <c r="AZ715" t="s">
        <v>1046</v>
      </c>
      <c r="BA715" t="s"/>
      <c r="BB715" t="n">
        <v>67555</v>
      </c>
      <c r="BC715" t="n">
        <v>13.321382</v>
      </c>
      <c r="BD715" t="n">
        <v>52.501652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1044</v>
      </c>
      <c r="F716" t="n">
        <v>346694</v>
      </c>
      <c r="G716" t="s">
        <v>74</v>
      </c>
      <c r="H716" t="s">
        <v>75</v>
      </c>
      <c r="I716" t="s"/>
      <c r="J716" t="s">
        <v>74</v>
      </c>
      <c r="K716" t="n">
        <v>122.9</v>
      </c>
      <c r="L716" t="s">
        <v>76</v>
      </c>
      <c r="M716" t="s"/>
      <c r="N716" t="s">
        <v>1047</v>
      </c>
      <c r="O716" t="s">
        <v>78</v>
      </c>
      <c r="P716" t="s">
        <v>1044</v>
      </c>
      <c r="Q716" t="s"/>
      <c r="R716" t="s">
        <v>79</v>
      </c>
      <c r="S716" t="s">
        <v>1048</v>
      </c>
      <c r="T716" t="s">
        <v>81</v>
      </c>
      <c r="U716" t="s">
        <v>82</v>
      </c>
      <c r="V716" t="s">
        <v>83</v>
      </c>
      <c r="W716" t="s">
        <v>108</v>
      </c>
      <c r="X716" t="s"/>
      <c r="Y716" t="s">
        <v>85</v>
      </c>
      <c r="Z716">
        <f>HYPERLINK("https://hotelmonitor-cachepage.eclerx.com/savepage/tk_15444268856106224_sr_2399.html","info")</f>
        <v/>
      </c>
      <c r="AA716" t="n">
        <v>17082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88</v>
      </c>
      <c r="AO716" t="s"/>
      <c r="AP716" t="n">
        <v>238</v>
      </c>
      <c r="AQ716" t="s">
        <v>89</v>
      </c>
      <c r="AR716" t="s"/>
      <c r="AS716" t="s"/>
      <c r="AT716" t="s">
        <v>90</v>
      </c>
      <c r="AU716" t="s"/>
      <c r="AV716" t="s"/>
      <c r="AW716" t="s"/>
      <c r="AX716" t="s"/>
      <c r="AY716" t="n">
        <v>937859</v>
      </c>
      <c r="AZ716" t="s">
        <v>1046</v>
      </c>
      <c r="BA716" t="s"/>
      <c r="BB716" t="n">
        <v>67555</v>
      </c>
      <c r="BC716" t="n">
        <v>13.321382</v>
      </c>
      <c r="BD716" t="n">
        <v>52.501652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1044</v>
      </c>
      <c r="F717" t="n">
        <v>346694</v>
      </c>
      <c r="G717" t="s">
        <v>74</v>
      </c>
      <c r="H717" t="s">
        <v>75</v>
      </c>
      <c r="I717" t="s"/>
      <c r="J717" t="s">
        <v>74</v>
      </c>
      <c r="K717" t="n">
        <v>136</v>
      </c>
      <c r="L717" t="s">
        <v>76</v>
      </c>
      <c r="M717" t="s"/>
      <c r="N717" t="s">
        <v>129</v>
      </c>
      <c r="O717" t="s">
        <v>78</v>
      </c>
      <c r="P717" t="s">
        <v>1044</v>
      </c>
      <c r="Q717" t="s"/>
      <c r="R717" t="s">
        <v>79</v>
      </c>
      <c r="S717" t="s">
        <v>1049</v>
      </c>
      <c r="T717" t="s">
        <v>81</v>
      </c>
      <c r="U717" t="s">
        <v>82</v>
      </c>
      <c r="V717" t="s">
        <v>83</v>
      </c>
      <c r="W717" t="s">
        <v>108</v>
      </c>
      <c r="X717" t="s"/>
      <c r="Y717" t="s">
        <v>85</v>
      </c>
      <c r="Z717">
        <f>HYPERLINK("https://hotelmonitor-cachepage.eclerx.com/savepage/tk_15444268856106224_sr_2399.html","info")</f>
        <v/>
      </c>
      <c r="AA717" t="n">
        <v>17082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88</v>
      </c>
      <c r="AO717" t="s"/>
      <c r="AP717" t="n">
        <v>238</v>
      </c>
      <c r="AQ717" t="s">
        <v>89</v>
      </c>
      <c r="AR717" t="s"/>
      <c r="AS717" t="s"/>
      <c r="AT717" t="s">
        <v>90</v>
      </c>
      <c r="AU717" t="s"/>
      <c r="AV717" t="s"/>
      <c r="AW717" t="s"/>
      <c r="AX717" t="s"/>
      <c r="AY717" t="n">
        <v>937859</v>
      </c>
      <c r="AZ717" t="s">
        <v>1046</v>
      </c>
      <c r="BA717" t="s"/>
      <c r="BB717" t="n">
        <v>67555</v>
      </c>
      <c r="BC717" t="n">
        <v>13.321382</v>
      </c>
      <c r="BD717" t="n">
        <v>52.501652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1044</v>
      </c>
      <c r="F718" t="n">
        <v>346694</v>
      </c>
      <c r="G718" t="s">
        <v>74</v>
      </c>
      <c r="H718" t="s">
        <v>75</v>
      </c>
      <c r="I718" t="s"/>
      <c r="J718" t="s">
        <v>74</v>
      </c>
      <c r="K718" t="n">
        <v>140.9</v>
      </c>
      <c r="L718" t="s">
        <v>76</v>
      </c>
      <c r="M718" t="s"/>
      <c r="N718" t="s">
        <v>1050</v>
      </c>
      <c r="O718" t="s">
        <v>78</v>
      </c>
      <c r="P718" t="s">
        <v>1044</v>
      </c>
      <c r="Q718" t="s"/>
      <c r="R718" t="s">
        <v>79</v>
      </c>
      <c r="S718" t="s">
        <v>1051</v>
      </c>
      <c r="T718" t="s">
        <v>81</v>
      </c>
      <c r="U718" t="s">
        <v>82</v>
      </c>
      <c r="V718" t="s">
        <v>83</v>
      </c>
      <c r="W718" t="s">
        <v>108</v>
      </c>
      <c r="X718" t="s"/>
      <c r="Y718" t="s">
        <v>85</v>
      </c>
      <c r="Z718">
        <f>HYPERLINK("https://hotelmonitor-cachepage.eclerx.com/savepage/tk_15444268856106224_sr_2399.html","info")</f>
        <v/>
      </c>
      <c r="AA718" t="n">
        <v>17082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88</v>
      </c>
      <c r="AO718" t="s"/>
      <c r="AP718" t="n">
        <v>238</v>
      </c>
      <c r="AQ718" t="s">
        <v>89</v>
      </c>
      <c r="AR718" t="s"/>
      <c r="AS718" t="s"/>
      <c r="AT718" t="s">
        <v>90</v>
      </c>
      <c r="AU718" t="s"/>
      <c r="AV718" t="s"/>
      <c r="AW718" t="s"/>
      <c r="AX718" t="s"/>
      <c r="AY718" t="n">
        <v>937859</v>
      </c>
      <c r="AZ718" t="s">
        <v>1046</v>
      </c>
      <c r="BA718" t="s"/>
      <c r="BB718" t="n">
        <v>67555</v>
      </c>
      <c r="BC718" t="n">
        <v>13.321382</v>
      </c>
      <c r="BD718" t="n">
        <v>52.501652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1044</v>
      </c>
      <c r="F719" t="n">
        <v>346694</v>
      </c>
      <c r="G719" t="s">
        <v>74</v>
      </c>
      <c r="H719" t="s">
        <v>75</v>
      </c>
      <c r="I719" t="s"/>
      <c r="J719" t="s">
        <v>74</v>
      </c>
      <c r="K719" t="n">
        <v>156</v>
      </c>
      <c r="L719" t="s">
        <v>76</v>
      </c>
      <c r="M719" t="s"/>
      <c r="N719" t="s">
        <v>179</v>
      </c>
      <c r="O719" t="s">
        <v>78</v>
      </c>
      <c r="P719" t="s">
        <v>1044</v>
      </c>
      <c r="Q719" t="s"/>
      <c r="R719" t="s">
        <v>79</v>
      </c>
      <c r="S719" t="s">
        <v>1052</v>
      </c>
      <c r="T719" t="s">
        <v>81</v>
      </c>
      <c r="U719" t="s">
        <v>82</v>
      </c>
      <c r="V719" t="s">
        <v>83</v>
      </c>
      <c r="W719" t="s">
        <v>108</v>
      </c>
      <c r="X719" t="s"/>
      <c r="Y719" t="s">
        <v>85</v>
      </c>
      <c r="Z719">
        <f>HYPERLINK("https://hotelmonitor-cachepage.eclerx.com/savepage/tk_15444268856106224_sr_2399.html","info")</f>
        <v/>
      </c>
      <c r="AA719" t="n">
        <v>17082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88</v>
      </c>
      <c r="AO719" t="s"/>
      <c r="AP719" t="n">
        <v>238</v>
      </c>
      <c r="AQ719" t="s">
        <v>89</v>
      </c>
      <c r="AR719" t="s"/>
      <c r="AS719" t="s"/>
      <c r="AT719" t="s">
        <v>90</v>
      </c>
      <c r="AU719" t="s"/>
      <c r="AV719" t="s"/>
      <c r="AW719" t="s"/>
      <c r="AX719" t="s"/>
      <c r="AY719" t="n">
        <v>937859</v>
      </c>
      <c r="AZ719" t="s">
        <v>1046</v>
      </c>
      <c r="BA719" t="s"/>
      <c r="BB719" t="n">
        <v>67555</v>
      </c>
      <c r="BC719" t="n">
        <v>13.321382</v>
      </c>
      <c r="BD719" t="n">
        <v>52.501652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1053</v>
      </c>
      <c r="F720" t="n">
        <v>-1</v>
      </c>
      <c r="G720" t="s">
        <v>74</v>
      </c>
      <c r="H720" t="s">
        <v>75</v>
      </c>
      <c r="I720" t="s"/>
      <c r="J720" t="s">
        <v>74</v>
      </c>
      <c r="K720" t="n">
        <v>69.5</v>
      </c>
      <c r="L720" t="s">
        <v>76</v>
      </c>
      <c r="M720" t="s"/>
      <c r="N720" t="s">
        <v>158</v>
      </c>
      <c r="O720" t="s">
        <v>78</v>
      </c>
      <c r="P720" t="s">
        <v>1053</v>
      </c>
      <c r="Q720" t="s"/>
      <c r="R720" t="s">
        <v>114</v>
      </c>
      <c r="S720" t="s">
        <v>1054</v>
      </c>
      <c r="T720" t="s">
        <v>81</v>
      </c>
      <c r="U720" t="s">
        <v>82</v>
      </c>
      <c r="V720" t="s">
        <v>83</v>
      </c>
      <c r="W720" t="s">
        <v>108</v>
      </c>
      <c r="X720" t="s"/>
      <c r="Y720" t="s">
        <v>85</v>
      </c>
      <c r="Z720">
        <f>HYPERLINK("https://hotelmonitor-cachepage.eclerx.com/savepage/tk_15444272191599345_sr_2399.html","info")</f>
        <v/>
      </c>
      <c r="AA720" t="n">
        <v>-3432386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88</v>
      </c>
      <c r="AO720" t="s"/>
      <c r="AP720" t="n">
        <v>339</v>
      </c>
      <c r="AQ720" t="s">
        <v>89</v>
      </c>
      <c r="AR720" t="s"/>
      <c r="AS720" t="s"/>
      <c r="AT720" t="s">
        <v>90</v>
      </c>
      <c r="AU720" t="s"/>
      <c r="AV720" t="s"/>
      <c r="AW720" t="s"/>
      <c r="AX720" t="s"/>
      <c r="AY720" t="n">
        <v>3432386</v>
      </c>
      <c r="AZ720" t="s">
        <v>1055</v>
      </c>
      <c r="BA720" t="s"/>
      <c r="BB720" t="n">
        <v>26590</v>
      </c>
      <c r="BC720" t="n">
        <v>13.38542</v>
      </c>
      <c r="BD720" t="n">
        <v>52.49079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1053</v>
      </c>
      <c r="F721" t="n">
        <v>-1</v>
      </c>
      <c r="G721" t="s">
        <v>74</v>
      </c>
      <c r="H721" t="s">
        <v>75</v>
      </c>
      <c r="I721" t="s"/>
      <c r="J721" t="s">
        <v>74</v>
      </c>
      <c r="K721" t="n">
        <v>77</v>
      </c>
      <c r="L721" t="s">
        <v>76</v>
      </c>
      <c r="M721" t="s"/>
      <c r="N721" t="s">
        <v>113</v>
      </c>
      <c r="O721" t="s">
        <v>78</v>
      </c>
      <c r="P721" t="s">
        <v>1053</v>
      </c>
      <c r="Q721" t="s"/>
      <c r="R721" t="s">
        <v>114</v>
      </c>
      <c r="S721" t="s">
        <v>408</v>
      </c>
      <c r="T721" t="s">
        <v>81</v>
      </c>
      <c r="U721" t="s">
        <v>82</v>
      </c>
      <c r="V721" t="s">
        <v>83</v>
      </c>
      <c r="W721" t="s">
        <v>108</v>
      </c>
      <c r="X721" t="s"/>
      <c r="Y721" t="s">
        <v>85</v>
      </c>
      <c r="Z721">
        <f>HYPERLINK("https://hotelmonitor-cachepage.eclerx.com/savepage/tk_15444272191599345_sr_2399.html","info")</f>
        <v/>
      </c>
      <c r="AA721" t="n">
        <v>-3432386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88</v>
      </c>
      <c r="AO721" t="s"/>
      <c r="AP721" t="n">
        <v>339</v>
      </c>
      <c r="AQ721" t="s">
        <v>89</v>
      </c>
      <c r="AR721" t="s"/>
      <c r="AS721" t="s"/>
      <c r="AT721" t="s">
        <v>90</v>
      </c>
      <c r="AU721" t="s"/>
      <c r="AV721" t="s"/>
      <c r="AW721" t="s"/>
      <c r="AX721" t="s"/>
      <c r="AY721" t="n">
        <v>3432386</v>
      </c>
      <c r="AZ721" t="s">
        <v>1055</v>
      </c>
      <c r="BA721" t="s"/>
      <c r="BB721" t="n">
        <v>26590</v>
      </c>
      <c r="BC721" t="n">
        <v>13.38542</v>
      </c>
      <c r="BD721" t="n">
        <v>52.49079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1056</v>
      </c>
      <c r="F722" t="n">
        <v>-1</v>
      </c>
      <c r="G722" t="s">
        <v>74</v>
      </c>
      <c r="H722" t="s">
        <v>75</v>
      </c>
      <c r="I722" t="s"/>
      <c r="J722" t="s">
        <v>74</v>
      </c>
      <c r="K722" t="n">
        <v>94.5</v>
      </c>
      <c r="L722" t="s">
        <v>76</v>
      </c>
      <c r="M722" t="s"/>
      <c r="N722" t="s">
        <v>1057</v>
      </c>
      <c r="O722" t="s">
        <v>78</v>
      </c>
      <c r="P722" t="s">
        <v>1056</v>
      </c>
      <c r="Q722" t="s"/>
      <c r="R722" t="s">
        <v>79</v>
      </c>
      <c r="S722" t="s">
        <v>1058</v>
      </c>
      <c r="T722" t="s">
        <v>81</v>
      </c>
      <c r="U722" t="s">
        <v>82</v>
      </c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HYPERLINK("https://hotelmonitor-cachepage.eclerx.com/savepage/tk_15444262794308672_sr_2399.html","info")</f>
        <v/>
      </c>
      <c r="AA722" t="n">
        <v>-6796915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88</v>
      </c>
      <c r="AO722" t="s"/>
      <c r="AP722" t="n">
        <v>64</v>
      </c>
      <c r="AQ722" t="s">
        <v>89</v>
      </c>
      <c r="AR722" t="s"/>
      <c r="AS722" t="s"/>
      <c r="AT722" t="s">
        <v>90</v>
      </c>
      <c r="AU722" t="s"/>
      <c r="AV722" t="s"/>
      <c r="AW722" t="s"/>
      <c r="AX722" t="s"/>
      <c r="AY722" t="n">
        <v>6796915</v>
      </c>
      <c r="AZ722" t="s"/>
      <c r="BA722" t="s"/>
      <c r="BB722" t="n">
        <v>588244</v>
      </c>
      <c r="BC722" t="n">
        <v>13.532203</v>
      </c>
      <c r="BD722" t="n">
        <v>52.432783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1056</v>
      </c>
      <c r="F723" t="n">
        <v>-1</v>
      </c>
      <c r="G723" t="s">
        <v>74</v>
      </c>
      <c r="H723" t="s">
        <v>75</v>
      </c>
      <c r="I723" t="s"/>
      <c r="J723" t="s">
        <v>74</v>
      </c>
      <c r="K723" t="n">
        <v>105</v>
      </c>
      <c r="L723" t="s">
        <v>76</v>
      </c>
      <c r="M723" t="s"/>
      <c r="N723" t="s">
        <v>113</v>
      </c>
      <c r="O723" t="s">
        <v>78</v>
      </c>
      <c r="P723" t="s">
        <v>1056</v>
      </c>
      <c r="Q723" t="s"/>
      <c r="R723" t="s">
        <v>79</v>
      </c>
      <c r="S723" t="s">
        <v>1059</v>
      </c>
      <c r="T723" t="s">
        <v>81</v>
      </c>
      <c r="U723" t="s">
        <v>82</v>
      </c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HYPERLINK("https://hotelmonitor-cachepage.eclerx.com/savepage/tk_15444262794308672_sr_2399.html","info")</f>
        <v/>
      </c>
      <c r="AA723" t="n">
        <v>-6796915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88</v>
      </c>
      <c r="AO723" t="s"/>
      <c r="AP723" t="n">
        <v>64</v>
      </c>
      <c r="AQ723" t="s">
        <v>89</v>
      </c>
      <c r="AR723" t="s"/>
      <c r="AS723" t="s"/>
      <c r="AT723" t="s">
        <v>90</v>
      </c>
      <c r="AU723" t="s"/>
      <c r="AV723" t="s"/>
      <c r="AW723" t="s"/>
      <c r="AX723" t="s"/>
      <c r="AY723" t="n">
        <v>6796915</v>
      </c>
      <c r="AZ723" t="s"/>
      <c r="BA723" t="s"/>
      <c r="BB723" t="n">
        <v>588244</v>
      </c>
      <c r="BC723" t="n">
        <v>13.532203</v>
      </c>
      <c r="BD723" t="n">
        <v>52.432783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1056</v>
      </c>
      <c r="F724" t="n">
        <v>-1</v>
      </c>
      <c r="G724" t="s">
        <v>74</v>
      </c>
      <c r="H724" t="s">
        <v>75</v>
      </c>
      <c r="I724" t="s"/>
      <c r="J724" t="s">
        <v>74</v>
      </c>
      <c r="K724" t="n">
        <v>125</v>
      </c>
      <c r="L724" t="s">
        <v>76</v>
      </c>
      <c r="M724" t="s"/>
      <c r="N724" t="s">
        <v>1060</v>
      </c>
      <c r="O724" t="s">
        <v>78</v>
      </c>
      <c r="P724" t="s">
        <v>1056</v>
      </c>
      <c r="Q724" t="s"/>
      <c r="R724" t="s">
        <v>79</v>
      </c>
      <c r="S724" t="s">
        <v>638</v>
      </c>
      <c r="T724" t="s">
        <v>81</v>
      </c>
      <c r="U724" t="s">
        <v>82</v>
      </c>
      <c r="V724" t="s">
        <v>83</v>
      </c>
      <c r="W724" t="s">
        <v>108</v>
      </c>
      <c r="X724" t="s"/>
      <c r="Y724" t="s">
        <v>85</v>
      </c>
      <c r="Z724">
        <f>HYPERLINK("https://hotelmonitor-cachepage.eclerx.com/savepage/tk_15444262794308672_sr_2399.html","info")</f>
        <v/>
      </c>
      <c r="AA724" t="n">
        <v>-6796915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88</v>
      </c>
      <c r="AO724" t="s"/>
      <c r="AP724" t="n">
        <v>64</v>
      </c>
      <c r="AQ724" t="s">
        <v>89</v>
      </c>
      <c r="AR724" t="s"/>
      <c r="AS724" t="s"/>
      <c r="AT724" t="s">
        <v>90</v>
      </c>
      <c r="AU724" t="s"/>
      <c r="AV724" t="s"/>
      <c r="AW724" t="s"/>
      <c r="AX724" t="s"/>
      <c r="AY724" t="n">
        <v>6796915</v>
      </c>
      <c r="AZ724" t="s"/>
      <c r="BA724" t="s"/>
      <c r="BB724" t="n">
        <v>588244</v>
      </c>
      <c r="BC724" t="n">
        <v>13.532203</v>
      </c>
      <c r="BD724" t="n">
        <v>52.432783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1056</v>
      </c>
      <c r="F725" t="n">
        <v>-1</v>
      </c>
      <c r="G725" t="s">
        <v>74</v>
      </c>
      <c r="H725" t="s">
        <v>75</v>
      </c>
      <c r="I725" t="s"/>
      <c r="J725" t="s">
        <v>74</v>
      </c>
      <c r="K725" t="n">
        <v>135</v>
      </c>
      <c r="L725" t="s">
        <v>76</v>
      </c>
      <c r="M725" t="s"/>
      <c r="N725" t="s">
        <v>193</v>
      </c>
      <c r="O725" t="s">
        <v>78</v>
      </c>
      <c r="P725" t="s">
        <v>1056</v>
      </c>
      <c r="Q725" t="s"/>
      <c r="R725" t="s">
        <v>79</v>
      </c>
      <c r="S725" t="s">
        <v>1061</v>
      </c>
      <c r="T725" t="s">
        <v>81</v>
      </c>
      <c r="U725" t="s">
        <v>82</v>
      </c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HYPERLINK("https://hotelmonitor-cachepage.eclerx.com/savepage/tk_15444262794308672_sr_2399.html","info")</f>
        <v/>
      </c>
      <c r="AA725" t="n">
        <v>-6796915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88</v>
      </c>
      <c r="AO725" t="s"/>
      <c r="AP725" t="n">
        <v>64</v>
      </c>
      <c r="AQ725" t="s">
        <v>89</v>
      </c>
      <c r="AR725" t="s"/>
      <c r="AS725" t="s"/>
      <c r="AT725" t="s">
        <v>90</v>
      </c>
      <c r="AU725" t="s"/>
      <c r="AV725" t="s"/>
      <c r="AW725" t="s"/>
      <c r="AX725" t="s"/>
      <c r="AY725" t="n">
        <v>6796915</v>
      </c>
      <c r="AZ725" t="s"/>
      <c r="BA725" t="s"/>
      <c r="BB725" t="n">
        <v>588244</v>
      </c>
      <c r="BC725" t="n">
        <v>13.532203</v>
      </c>
      <c r="BD725" t="n">
        <v>52.432783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1062</v>
      </c>
      <c r="F726" t="n">
        <v>-1</v>
      </c>
      <c r="G726" t="s">
        <v>74</v>
      </c>
      <c r="H726" t="s">
        <v>75</v>
      </c>
      <c r="I726" t="s"/>
      <c r="J726" t="s">
        <v>74</v>
      </c>
      <c r="K726" t="n">
        <v>119.99</v>
      </c>
      <c r="L726" t="s">
        <v>76</v>
      </c>
      <c r="M726" t="s"/>
      <c r="N726" t="s">
        <v>113</v>
      </c>
      <c r="O726" t="s">
        <v>78</v>
      </c>
      <c r="P726" t="s">
        <v>1062</v>
      </c>
      <c r="Q726" t="s"/>
      <c r="R726" t="s">
        <v>114</v>
      </c>
      <c r="S726" t="s">
        <v>1063</v>
      </c>
      <c r="T726" t="s">
        <v>81</v>
      </c>
      <c r="U726" t="s">
        <v>82</v>
      </c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HYPERLINK("https://hotelmonitor-cachepage.eclerx.com/savepage/tk_15444274433904579_sr_2399.html","info")</f>
        <v/>
      </c>
      <c r="AA726" t="n">
        <v>-6657648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88</v>
      </c>
      <c r="AO726" t="s"/>
      <c r="AP726" t="n">
        <v>407</v>
      </c>
      <c r="AQ726" t="s">
        <v>89</v>
      </c>
      <c r="AR726" t="s"/>
      <c r="AS726" t="s"/>
      <c r="AT726" t="s">
        <v>90</v>
      </c>
      <c r="AU726" t="s"/>
      <c r="AV726" t="s"/>
      <c r="AW726" t="s"/>
      <c r="AX726" t="s"/>
      <c r="AY726" t="n">
        <v>6657648</v>
      </c>
      <c r="AZ726" t="s">
        <v>1064</v>
      </c>
      <c r="BA726" t="s"/>
      <c r="BB726" t="n">
        <v>960360</v>
      </c>
      <c r="BC726" t="n">
        <v>13.3606</v>
      </c>
      <c r="BD726" t="n">
        <v>52.49386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1065</v>
      </c>
      <c r="F727" t="n">
        <v>1498609</v>
      </c>
      <c r="G727" t="s">
        <v>74</v>
      </c>
      <c r="H727" t="s">
        <v>75</v>
      </c>
      <c r="I727" t="s"/>
      <c r="J727" t="s">
        <v>74</v>
      </c>
      <c r="K727" t="n">
        <v>74</v>
      </c>
      <c r="L727" t="s">
        <v>76</v>
      </c>
      <c r="M727" t="s"/>
      <c r="N727" t="s">
        <v>1066</v>
      </c>
      <c r="O727" t="s">
        <v>78</v>
      </c>
      <c r="P727" t="s">
        <v>1067</v>
      </c>
      <c r="Q727" t="s"/>
      <c r="R727" t="s">
        <v>79</v>
      </c>
      <c r="S727" t="s">
        <v>328</v>
      </c>
      <c r="T727" t="s">
        <v>81</v>
      </c>
      <c r="U727" t="s">
        <v>82</v>
      </c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HYPERLINK("https://hotelmonitor-cachepage.eclerx.com/savepage/tk_1544427062384867_sr_2399.html","info")</f>
        <v/>
      </c>
      <c r="AA727" t="n">
        <v>223496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88</v>
      </c>
      <c r="AO727" t="s"/>
      <c r="AP727" t="n">
        <v>293</v>
      </c>
      <c r="AQ727" t="s">
        <v>89</v>
      </c>
      <c r="AR727" t="s"/>
      <c r="AS727" t="s"/>
      <c r="AT727" t="s">
        <v>90</v>
      </c>
      <c r="AU727" t="s"/>
      <c r="AV727" t="s"/>
      <c r="AW727" t="s"/>
      <c r="AX727" t="s"/>
      <c r="AY727" t="n">
        <v>1769386</v>
      </c>
      <c r="AZ727" t="s">
        <v>1068</v>
      </c>
      <c r="BA727" t="s"/>
      <c r="BB727" t="n">
        <v>612379</v>
      </c>
      <c r="BC727" t="n">
        <v>13.29472</v>
      </c>
      <c r="BD727" t="n">
        <v>52.50694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1065</v>
      </c>
      <c r="F728" t="n">
        <v>1498609</v>
      </c>
      <c r="G728" t="s">
        <v>74</v>
      </c>
      <c r="H728" t="s">
        <v>75</v>
      </c>
      <c r="I728" t="s"/>
      <c r="J728" t="s">
        <v>74</v>
      </c>
      <c r="K728" t="n">
        <v>74</v>
      </c>
      <c r="L728" t="s">
        <v>76</v>
      </c>
      <c r="M728" t="s"/>
      <c r="N728" t="s">
        <v>1066</v>
      </c>
      <c r="O728" t="s">
        <v>78</v>
      </c>
      <c r="P728" t="s">
        <v>1067</v>
      </c>
      <c r="Q728" t="s"/>
      <c r="R728" t="s">
        <v>79</v>
      </c>
      <c r="S728" t="s">
        <v>328</v>
      </c>
      <c r="T728" t="s">
        <v>81</v>
      </c>
      <c r="U728" t="s">
        <v>82</v>
      </c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HYPERLINK("https://hotelmonitor-cachepage.eclerx.com/savepage/tk_1544427062384867_sr_2399.html","info")</f>
        <v/>
      </c>
      <c r="AA728" t="n">
        <v>223496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88</v>
      </c>
      <c r="AO728" t="s"/>
      <c r="AP728" t="n">
        <v>293</v>
      </c>
      <c r="AQ728" t="s">
        <v>89</v>
      </c>
      <c r="AR728" t="s"/>
      <c r="AS728" t="s"/>
      <c r="AT728" t="s">
        <v>90</v>
      </c>
      <c r="AU728" t="s"/>
      <c r="AV728" t="s"/>
      <c r="AW728" t="s"/>
      <c r="AX728" t="s"/>
      <c r="AY728" t="n">
        <v>1769386</v>
      </c>
      <c r="AZ728" t="s">
        <v>1068</v>
      </c>
      <c r="BA728" t="s"/>
      <c r="BB728" t="n">
        <v>612379</v>
      </c>
      <c r="BC728" t="n">
        <v>13.29472</v>
      </c>
      <c r="BD728" t="n">
        <v>52.50694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1065</v>
      </c>
      <c r="F729" t="n">
        <v>1498609</v>
      </c>
      <c r="G729" t="s">
        <v>74</v>
      </c>
      <c r="H729" t="s">
        <v>75</v>
      </c>
      <c r="I729" t="s"/>
      <c r="J729" t="s">
        <v>74</v>
      </c>
      <c r="K729" t="n">
        <v>98</v>
      </c>
      <c r="L729" t="s">
        <v>76</v>
      </c>
      <c r="M729" t="s"/>
      <c r="N729" t="s">
        <v>1066</v>
      </c>
      <c r="O729" t="s">
        <v>78</v>
      </c>
      <c r="P729" t="s">
        <v>1067</v>
      </c>
      <c r="Q729" t="s"/>
      <c r="R729" t="s">
        <v>79</v>
      </c>
      <c r="S729" t="s">
        <v>331</v>
      </c>
      <c r="T729" t="s">
        <v>81</v>
      </c>
      <c r="U729" t="s">
        <v>82</v>
      </c>
      <c r="V729" t="s">
        <v>83</v>
      </c>
      <c r="W729" t="s">
        <v>108</v>
      </c>
      <c r="X729" t="s"/>
      <c r="Y729" t="s">
        <v>85</v>
      </c>
      <c r="Z729">
        <f>HYPERLINK("https://hotelmonitor-cachepage.eclerx.com/savepage/tk_1544427062384867_sr_2399.html","info")</f>
        <v/>
      </c>
      <c r="AA729" t="n">
        <v>223496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88</v>
      </c>
      <c r="AO729" t="s"/>
      <c r="AP729" t="n">
        <v>293</v>
      </c>
      <c r="AQ729" t="s">
        <v>89</v>
      </c>
      <c r="AR729" t="s"/>
      <c r="AS729" t="s"/>
      <c r="AT729" t="s">
        <v>90</v>
      </c>
      <c r="AU729" t="s"/>
      <c r="AV729" t="s"/>
      <c r="AW729" t="s"/>
      <c r="AX729" t="s"/>
      <c r="AY729" t="n">
        <v>1769386</v>
      </c>
      <c r="AZ729" t="s">
        <v>1068</v>
      </c>
      <c r="BA729" t="s"/>
      <c r="BB729" t="n">
        <v>612379</v>
      </c>
      <c r="BC729" t="n">
        <v>13.29472</v>
      </c>
      <c r="BD729" t="n">
        <v>52.50694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1065</v>
      </c>
      <c r="F730" t="n">
        <v>1498609</v>
      </c>
      <c r="G730" t="s">
        <v>74</v>
      </c>
      <c r="H730" t="s">
        <v>75</v>
      </c>
      <c r="I730" t="s"/>
      <c r="J730" t="s">
        <v>74</v>
      </c>
      <c r="K730" t="n">
        <v>98</v>
      </c>
      <c r="L730" t="s">
        <v>76</v>
      </c>
      <c r="M730" t="s"/>
      <c r="N730" t="s">
        <v>1066</v>
      </c>
      <c r="O730" t="s">
        <v>78</v>
      </c>
      <c r="P730" t="s">
        <v>1067</v>
      </c>
      <c r="Q730" t="s"/>
      <c r="R730" t="s">
        <v>79</v>
      </c>
      <c r="S730" t="s">
        <v>331</v>
      </c>
      <c r="T730" t="s">
        <v>81</v>
      </c>
      <c r="U730" t="s">
        <v>82</v>
      </c>
      <c r="V730" t="s">
        <v>83</v>
      </c>
      <c r="W730" t="s">
        <v>108</v>
      </c>
      <c r="X730" t="s"/>
      <c r="Y730" t="s">
        <v>85</v>
      </c>
      <c r="Z730">
        <f>HYPERLINK("https://hotelmonitor-cachepage.eclerx.com/savepage/tk_1544427062384867_sr_2399.html","info")</f>
        <v/>
      </c>
      <c r="AA730" t="n">
        <v>223496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88</v>
      </c>
      <c r="AO730" t="s"/>
      <c r="AP730" t="n">
        <v>293</v>
      </c>
      <c r="AQ730" t="s">
        <v>89</v>
      </c>
      <c r="AR730" t="s"/>
      <c r="AS730" t="s"/>
      <c r="AT730" t="s">
        <v>90</v>
      </c>
      <c r="AU730" t="s"/>
      <c r="AV730" t="s"/>
      <c r="AW730" t="s"/>
      <c r="AX730" t="s"/>
      <c r="AY730" t="n">
        <v>1769386</v>
      </c>
      <c r="AZ730" t="s">
        <v>1068</v>
      </c>
      <c r="BA730" t="s"/>
      <c r="BB730" t="n">
        <v>612379</v>
      </c>
      <c r="BC730" t="n">
        <v>13.29472</v>
      </c>
      <c r="BD730" t="n">
        <v>52.50694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1065</v>
      </c>
      <c r="F731" t="n">
        <v>1498609</v>
      </c>
      <c r="G731" t="s">
        <v>74</v>
      </c>
      <c r="H731" t="s">
        <v>75</v>
      </c>
      <c r="I731" t="s"/>
      <c r="J731" t="s">
        <v>74</v>
      </c>
      <c r="K731" t="n">
        <v>84</v>
      </c>
      <c r="L731" t="s">
        <v>76</v>
      </c>
      <c r="M731" t="s"/>
      <c r="N731" t="s">
        <v>327</v>
      </c>
      <c r="O731" t="s">
        <v>78</v>
      </c>
      <c r="P731" t="s">
        <v>1067</v>
      </c>
      <c r="Q731" t="s"/>
      <c r="R731" t="s">
        <v>79</v>
      </c>
      <c r="S731" t="s">
        <v>777</v>
      </c>
      <c r="T731" t="s">
        <v>81</v>
      </c>
      <c r="U731" t="s">
        <v>82</v>
      </c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HYPERLINK("https://hotelmonitor-cachepage.eclerx.com/savepage/tk_1544427062384867_sr_2399.html","info")</f>
        <v/>
      </c>
      <c r="AA731" t="n">
        <v>223496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88</v>
      </c>
      <c r="AO731" t="s"/>
      <c r="AP731" t="n">
        <v>293</v>
      </c>
      <c r="AQ731" t="s">
        <v>89</v>
      </c>
      <c r="AR731" t="s"/>
      <c r="AS731" t="s"/>
      <c r="AT731" t="s">
        <v>90</v>
      </c>
      <c r="AU731" t="s"/>
      <c r="AV731" t="s"/>
      <c r="AW731" t="s"/>
      <c r="AX731" t="s"/>
      <c r="AY731" t="n">
        <v>1769386</v>
      </c>
      <c r="AZ731" t="s">
        <v>1068</v>
      </c>
      <c r="BA731" t="s"/>
      <c r="BB731" t="n">
        <v>612379</v>
      </c>
      <c r="BC731" t="n">
        <v>13.29472</v>
      </c>
      <c r="BD731" t="n">
        <v>52.50694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1065</v>
      </c>
      <c r="F732" t="n">
        <v>1498609</v>
      </c>
      <c r="G732" t="s">
        <v>74</v>
      </c>
      <c r="H732" t="s">
        <v>75</v>
      </c>
      <c r="I732" t="s"/>
      <c r="J732" t="s">
        <v>74</v>
      </c>
      <c r="K732" t="n">
        <v>84</v>
      </c>
      <c r="L732" t="s">
        <v>76</v>
      </c>
      <c r="M732" t="s"/>
      <c r="N732" t="s">
        <v>327</v>
      </c>
      <c r="O732" t="s">
        <v>78</v>
      </c>
      <c r="P732" t="s">
        <v>1067</v>
      </c>
      <c r="Q732" t="s"/>
      <c r="R732" t="s">
        <v>79</v>
      </c>
      <c r="S732" t="s">
        <v>777</v>
      </c>
      <c r="T732" t="s">
        <v>81</v>
      </c>
      <c r="U732" t="s">
        <v>82</v>
      </c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HYPERLINK("https://hotelmonitor-cachepage.eclerx.com/savepage/tk_1544427062384867_sr_2399.html","info")</f>
        <v/>
      </c>
      <c r="AA732" t="n">
        <v>223496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88</v>
      </c>
      <c r="AO732" t="s"/>
      <c r="AP732" t="n">
        <v>293</v>
      </c>
      <c r="AQ732" t="s">
        <v>89</v>
      </c>
      <c r="AR732" t="s"/>
      <c r="AS732" t="s"/>
      <c r="AT732" t="s">
        <v>90</v>
      </c>
      <c r="AU732" t="s"/>
      <c r="AV732" t="s"/>
      <c r="AW732" t="s"/>
      <c r="AX732" t="s"/>
      <c r="AY732" t="n">
        <v>1769386</v>
      </c>
      <c r="AZ732" t="s">
        <v>1068</v>
      </c>
      <c r="BA732" t="s"/>
      <c r="BB732" t="n">
        <v>612379</v>
      </c>
      <c r="BC732" t="n">
        <v>13.29472</v>
      </c>
      <c r="BD732" t="n">
        <v>52.50694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1065</v>
      </c>
      <c r="F733" t="n">
        <v>1498609</v>
      </c>
      <c r="G733" t="s">
        <v>74</v>
      </c>
      <c r="H733" t="s">
        <v>75</v>
      </c>
      <c r="I733" t="s"/>
      <c r="J733" t="s">
        <v>74</v>
      </c>
      <c r="K733" t="n">
        <v>94</v>
      </c>
      <c r="L733" t="s">
        <v>76</v>
      </c>
      <c r="M733" t="s"/>
      <c r="N733" t="s">
        <v>1069</v>
      </c>
      <c r="O733" t="s">
        <v>78</v>
      </c>
      <c r="P733" t="s">
        <v>1067</v>
      </c>
      <c r="Q733" t="s"/>
      <c r="R733" t="s">
        <v>79</v>
      </c>
      <c r="S733" t="s">
        <v>330</v>
      </c>
      <c r="T733" t="s">
        <v>81</v>
      </c>
      <c r="U733" t="s">
        <v>82</v>
      </c>
      <c r="V733" t="s">
        <v>83</v>
      </c>
      <c r="W733" t="s">
        <v>84</v>
      </c>
      <c r="X733" t="s"/>
      <c r="Y733" t="s">
        <v>85</v>
      </c>
      <c r="Z733">
        <f>HYPERLINK("https://hotelmonitor-cachepage.eclerx.com/savepage/tk_1544427062384867_sr_2399.html","info")</f>
        <v/>
      </c>
      <c r="AA733" t="n">
        <v>223496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88</v>
      </c>
      <c r="AO733" t="s"/>
      <c r="AP733" t="n">
        <v>293</v>
      </c>
      <c r="AQ733" t="s">
        <v>89</v>
      </c>
      <c r="AR733" t="s"/>
      <c r="AS733" t="s"/>
      <c r="AT733" t="s">
        <v>90</v>
      </c>
      <c r="AU733" t="s"/>
      <c r="AV733" t="s"/>
      <c r="AW733" t="s"/>
      <c r="AX733" t="s"/>
      <c r="AY733" t="n">
        <v>1769386</v>
      </c>
      <c r="AZ733" t="s">
        <v>1068</v>
      </c>
      <c r="BA733" t="s"/>
      <c r="BB733" t="n">
        <v>612379</v>
      </c>
      <c r="BC733" t="n">
        <v>13.29472</v>
      </c>
      <c r="BD733" t="n">
        <v>52.50694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1065</v>
      </c>
      <c r="F734" t="n">
        <v>1498609</v>
      </c>
      <c r="G734" t="s">
        <v>74</v>
      </c>
      <c r="H734" t="s">
        <v>75</v>
      </c>
      <c r="I734" t="s"/>
      <c r="J734" t="s">
        <v>74</v>
      </c>
      <c r="K734" t="n">
        <v>94</v>
      </c>
      <c r="L734" t="s">
        <v>76</v>
      </c>
      <c r="M734" t="s"/>
      <c r="N734" t="s">
        <v>1069</v>
      </c>
      <c r="O734" t="s">
        <v>78</v>
      </c>
      <c r="P734" t="s">
        <v>1067</v>
      </c>
      <c r="Q734" t="s"/>
      <c r="R734" t="s">
        <v>79</v>
      </c>
      <c r="S734" t="s">
        <v>330</v>
      </c>
      <c r="T734" t="s">
        <v>81</v>
      </c>
      <c r="U734" t="s">
        <v>82</v>
      </c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HYPERLINK("https://hotelmonitor-cachepage.eclerx.com/savepage/tk_1544427062384867_sr_2399.html","info")</f>
        <v/>
      </c>
      <c r="AA734" t="n">
        <v>223496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88</v>
      </c>
      <c r="AO734" t="s"/>
      <c r="AP734" t="n">
        <v>293</v>
      </c>
      <c r="AQ734" t="s">
        <v>89</v>
      </c>
      <c r="AR734" t="s"/>
      <c r="AS734" t="s"/>
      <c r="AT734" t="s">
        <v>90</v>
      </c>
      <c r="AU734" t="s"/>
      <c r="AV734" t="s"/>
      <c r="AW734" t="s"/>
      <c r="AX734" t="s"/>
      <c r="AY734" t="n">
        <v>1769386</v>
      </c>
      <c r="AZ734" t="s">
        <v>1068</v>
      </c>
      <c r="BA734" t="s"/>
      <c r="BB734" t="n">
        <v>612379</v>
      </c>
      <c r="BC734" t="n">
        <v>13.29472</v>
      </c>
      <c r="BD734" t="n">
        <v>52.50694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1065</v>
      </c>
      <c r="F735" t="n">
        <v>1498609</v>
      </c>
      <c r="G735" t="s">
        <v>74</v>
      </c>
      <c r="H735" t="s">
        <v>75</v>
      </c>
      <c r="I735" t="s"/>
      <c r="J735" t="s">
        <v>74</v>
      </c>
      <c r="K735" t="n">
        <v>94</v>
      </c>
      <c r="L735" t="s">
        <v>76</v>
      </c>
      <c r="M735" t="s"/>
      <c r="N735" t="s">
        <v>224</v>
      </c>
      <c r="O735" t="s">
        <v>78</v>
      </c>
      <c r="P735" t="s">
        <v>1067</v>
      </c>
      <c r="Q735" t="s"/>
      <c r="R735" t="s">
        <v>79</v>
      </c>
      <c r="S735" t="s">
        <v>330</v>
      </c>
      <c r="T735" t="s">
        <v>81</v>
      </c>
      <c r="U735" t="s">
        <v>82</v>
      </c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HYPERLINK("https://hotelmonitor-cachepage.eclerx.com/savepage/tk_1544427062384867_sr_2399.html","info")</f>
        <v/>
      </c>
      <c r="AA735" t="n">
        <v>223496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88</v>
      </c>
      <c r="AO735" t="s"/>
      <c r="AP735" t="n">
        <v>293</v>
      </c>
      <c r="AQ735" t="s">
        <v>89</v>
      </c>
      <c r="AR735" t="s"/>
      <c r="AS735" t="s"/>
      <c r="AT735" t="s">
        <v>90</v>
      </c>
      <c r="AU735" t="s"/>
      <c r="AV735" t="s"/>
      <c r="AW735" t="s"/>
      <c r="AX735" t="s"/>
      <c r="AY735" t="n">
        <v>1769386</v>
      </c>
      <c r="AZ735" t="s">
        <v>1068</v>
      </c>
      <c r="BA735" t="s"/>
      <c r="BB735" t="n">
        <v>612379</v>
      </c>
      <c r="BC735" t="n">
        <v>13.29472</v>
      </c>
      <c r="BD735" t="n">
        <v>52.50694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1065</v>
      </c>
      <c r="F736" t="n">
        <v>1498609</v>
      </c>
      <c r="G736" t="s">
        <v>74</v>
      </c>
      <c r="H736" t="s">
        <v>75</v>
      </c>
      <c r="I736" t="s"/>
      <c r="J736" t="s">
        <v>74</v>
      </c>
      <c r="K736" t="n">
        <v>94</v>
      </c>
      <c r="L736" t="s">
        <v>76</v>
      </c>
      <c r="M736" t="s"/>
      <c r="N736" t="s">
        <v>224</v>
      </c>
      <c r="O736" t="s">
        <v>78</v>
      </c>
      <c r="P736" t="s">
        <v>1067</v>
      </c>
      <c r="Q736" t="s"/>
      <c r="R736" t="s">
        <v>79</v>
      </c>
      <c r="S736" t="s">
        <v>330</v>
      </c>
      <c r="T736" t="s">
        <v>81</v>
      </c>
      <c r="U736" t="s">
        <v>82</v>
      </c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HYPERLINK("https://hotelmonitor-cachepage.eclerx.com/savepage/tk_1544427062384867_sr_2399.html","info")</f>
        <v/>
      </c>
      <c r="AA736" t="n">
        <v>223496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88</v>
      </c>
      <c r="AO736" t="s"/>
      <c r="AP736" t="n">
        <v>293</v>
      </c>
      <c r="AQ736" t="s">
        <v>89</v>
      </c>
      <c r="AR736" t="s"/>
      <c r="AS736" t="s"/>
      <c r="AT736" t="s">
        <v>90</v>
      </c>
      <c r="AU736" t="s"/>
      <c r="AV736" t="s"/>
      <c r="AW736" t="s"/>
      <c r="AX736" t="s"/>
      <c r="AY736" t="n">
        <v>1769386</v>
      </c>
      <c r="AZ736" t="s">
        <v>1068</v>
      </c>
      <c r="BA736" t="s"/>
      <c r="BB736" t="n">
        <v>612379</v>
      </c>
      <c r="BC736" t="n">
        <v>13.29472</v>
      </c>
      <c r="BD736" t="n">
        <v>52.50694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1065</v>
      </c>
      <c r="F737" t="n">
        <v>1498609</v>
      </c>
      <c r="G737" t="s">
        <v>74</v>
      </c>
      <c r="H737" t="s">
        <v>75</v>
      </c>
      <c r="I737" t="s"/>
      <c r="J737" t="s">
        <v>74</v>
      </c>
      <c r="K737" t="n">
        <v>104</v>
      </c>
      <c r="L737" t="s">
        <v>76</v>
      </c>
      <c r="M737" t="s"/>
      <c r="N737" t="s">
        <v>1070</v>
      </c>
      <c r="O737" t="s">
        <v>78</v>
      </c>
      <c r="P737" t="s">
        <v>1067</v>
      </c>
      <c r="Q737" t="s"/>
      <c r="R737" t="s">
        <v>79</v>
      </c>
      <c r="S737" t="s">
        <v>860</v>
      </c>
      <c r="T737" t="s">
        <v>81</v>
      </c>
      <c r="U737" t="s">
        <v>82</v>
      </c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HYPERLINK("https://hotelmonitor-cachepage.eclerx.com/savepage/tk_1544427062384867_sr_2399.html","info")</f>
        <v/>
      </c>
      <c r="AA737" t="n">
        <v>223496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88</v>
      </c>
      <c r="AO737" t="s"/>
      <c r="AP737" t="n">
        <v>293</v>
      </c>
      <c r="AQ737" t="s">
        <v>89</v>
      </c>
      <c r="AR737" t="s"/>
      <c r="AS737" t="s"/>
      <c r="AT737" t="s">
        <v>90</v>
      </c>
      <c r="AU737" t="s"/>
      <c r="AV737" t="s"/>
      <c r="AW737" t="s"/>
      <c r="AX737" t="s"/>
      <c r="AY737" t="n">
        <v>1769386</v>
      </c>
      <c r="AZ737" t="s">
        <v>1068</v>
      </c>
      <c r="BA737" t="s"/>
      <c r="BB737" t="n">
        <v>612379</v>
      </c>
      <c r="BC737" t="n">
        <v>13.29472</v>
      </c>
      <c r="BD737" t="n">
        <v>52.50694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1065</v>
      </c>
      <c r="F738" t="n">
        <v>1498609</v>
      </c>
      <c r="G738" t="s">
        <v>74</v>
      </c>
      <c r="H738" t="s">
        <v>75</v>
      </c>
      <c r="I738" t="s"/>
      <c r="J738" t="s">
        <v>74</v>
      </c>
      <c r="K738" t="n">
        <v>104</v>
      </c>
      <c r="L738" t="s">
        <v>76</v>
      </c>
      <c r="M738" t="s"/>
      <c r="N738" t="s">
        <v>1070</v>
      </c>
      <c r="O738" t="s">
        <v>78</v>
      </c>
      <c r="P738" t="s">
        <v>1067</v>
      </c>
      <c r="Q738" t="s"/>
      <c r="R738" t="s">
        <v>79</v>
      </c>
      <c r="S738" t="s">
        <v>860</v>
      </c>
      <c r="T738" t="s">
        <v>81</v>
      </c>
      <c r="U738" t="s">
        <v>82</v>
      </c>
      <c r="V738" t="s">
        <v>83</v>
      </c>
      <c r="W738" t="s">
        <v>84</v>
      </c>
      <c r="X738" t="s"/>
      <c r="Y738" t="s">
        <v>85</v>
      </c>
      <c r="Z738">
        <f>HYPERLINK("https://hotelmonitor-cachepage.eclerx.com/savepage/tk_1544427062384867_sr_2399.html","info")</f>
        <v/>
      </c>
      <c r="AA738" t="n">
        <v>223496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88</v>
      </c>
      <c r="AO738" t="s"/>
      <c r="AP738" t="n">
        <v>293</v>
      </c>
      <c r="AQ738" t="s">
        <v>89</v>
      </c>
      <c r="AR738" t="s"/>
      <c r="AS738" t="s"/>
      <c r="AT738" t="s">
        <v>90</v>
      </c>
      <c r="AU738" t="s"/>
      <c r="AV738" t="s"/>
      <c r="AW738" t="s"/>
      <c r="AX738" t="s"/>
      <c r="AY738" t="n">
        <v>1769386</v>
      </c>
      <c r="AZ738" t="s">
        <v>1068</v>
      </c>
      <c r="BA738" t="s"/>
      <c r="BB738" t="n">
        <v>612379</v>
      </c>
      <c r="BC738" t="n">
        <v>13.29472</v>
      </c>
      <c r="BD738" t="n">
        <v>52.50694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1065</v>
      </c>
      <c r="F739" t="n">
        <v>1498609</v>
      </c>
      <c r="G739" t="s">
        <v>74</v>
      </c>
      <c r="H739" t="s">
        <v>75</v>
      </c>
      <c r="I739" t="s"/>
      <c r="J739" t="s">
        <v>74</v>
      </c>
      <c r="K739" t="n">
        <v>108</v>
      </c>
      <c r="L739" t="s">
        <v>76</v>
      </c>
      <c r="M739" t="s"/>
      <c r="N739" t="s">
        <v>327</v>
      </c>
      <c r="O739" t="s">
        <v>78</v>
      </c>
      <c r="P739" t="s">
        <v>1067</v>
      </c>
      <c r="Q739" t="s"/>
      <c r="R739" t="s">
        <v>79</v>
      </c>
      <c r="S739" t="s">
        <v>307</v>
      </c>
      <c r="T739" t="s">
        <v>81</v>
      </c>
      <c r="U739" t="s">
        <v>82</v>
      </c>
      <c r="V739" t="s">
        <v>83</v>
      </c>
      <c r="W739" t="s">
        <v>108</v>
      </c>
      <c r="X739" t="s"/>
      <c r="Y739" t="s">
        <v>85</v>
      </c>
      <c r="Z739">
        <f>HYPERLINK("https://hotelmonitor-cachepage.eclerx.com/savepage/tk_1544427062384867_sr_2399.html","info")</f>
        <v/>
      </c>
      <c r="AA739" t="n">
        <v>223496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88</v>
      </c>
      <c r="AO739" t="s"/>
      <c r="AP739" t="n">
        <v>293</v>
      </c>
      <c r="AQ739" t="s">
        <v>89</v>
      </c>
      <c r="AR739" t="s"/>
      <c r="AS739" t="s"/>
      <c r="AT739" t="s">
        <v>90</v>
      </c>
      <c r="AU739" t="s"/>
      <c r="AV739" t="s"/>
      <c r="AW739" t="s"/>
      <c r="AX739" t="s"/>
      <c r="AY739" t="n">
        <v>1769386</v>
      </c>
      <c r="AZ739" t="s">
        <v>1068</v>
      </c>
      <c r="BA739" t="s"/>
      <c r="BB739" t="n">
        <v>612379</v>
      </c>
      <c r="BC739" t="n">
        <v>13.29472</v>
      </c>
      <c r="BD739" t="n">
        <v>52.50694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1065</v>
      </c>
      <c r="F740" t="n">
        <v>1498609</v>
      </c>
      <c r="G740" t="s">
        <v>74</v>
      </c>
      <c r="H740" t="s">
        <v>75</v>
      </c>
      <c r="I740" t="s"/>
      <c r="J740" t="s">
        <v>74</v>
      </c>
      <c r="K740" t="n">
        <v>108</v>
      </c>
      <c r="L740" t="s">
        <v>76</v>
      </c>
      <c r="M740" t="s"/>
      <c r="N740" t="s">
        <v>327</v>
      </c>
      <c r="O740" t="s">
        <v>78</v>
      </c>
      <c r="P740" t="s">
        <v>1067</v>
      </c>
      <c r="Q740" t="s"/>
      <c r="R740" t="s">
        <v>79</v>
      </c>
      <c r="S740" t="s">
        <v>307</v>
      </c>
      <c r="T740" t="s">
        <v>81</v>
      </c>
      <c r="U740" t="s">
        <v>82</v>
      </c>
      <c r="V740" t="s">
        <v>83</v>
      </c>
      <c r="W740" t="s">
        <v>108</v>
      </c>
      <c r="X740" t="s"/>
      <c r="Y740" t="s">
        <v>85</v>
      </c>
      <c r="Z740">
        <f>HYPERLINK("https://hotelmonitor-cachepage.eclerx.com/savepage/tk_1544427062384867_sr_2399.html","info")</f>
        <v/>
      </c>
      <c r="AA740" t="n">
        <v>223496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88</v>
      </c>
      <c r="AO740" t="s"/>
      <c r="AP740" t="n">
        <v>293</v>
      </c>
      <c r="AQ740" t="s">
        <v>89</v>
      </c>
      <c r="AR740" t="s"/>
      <c r="AS740" t="s"/>
      <c r="AT740" t="s">
        <v>90</v>
      </c>
      <c r="AU740" t="s"/>
      <c r="AV740" t="s"/>
      <c r="AW740" t="s"/>
      <c r="AX740" t="s"/>
      <c r="AY740" t="n">
        <v>1769386</v>
      </c>
      <c r="AZ740" t="s">
        <v>1068</v>
      </c>
      <c r="BA740" t="s"/>
      <c r="BB740" t="n">
        <v>612379</v>
      </c>
      <c r="BC740" t="n">
        <v>13.29472</v>
      </c>
      <c r="BD740" t="n">
        <v>52.50694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1065</v>
      </c>
      <c r="F741" t="n">
        <v>1498609</v>
      </c>
      <c r="G741" t="s">
        <v>74</v>
      </c>
      <c r="H741" t="s">
        <v>75</v>
      </c>
      <c r="I741" t="s"/>
      <c r="J741" t="s">
        <v>74</v>
      </c>
      <c r="K741" t="n">
        <v>114</v>
      </c>
      <c r="L741" t="s">
        <v>76</v>
      </c>
      <c r="M741" t="s"/>
      <c r="N741" t="s">
        <v>1071</v>
      </c>
      <c r="O741" t="s">
        <v>78</v>
      </c>
      <c r="P741" t="s">
        <v>1067</v>
      </c>
      <c r="Q741" t="s"/>
      <c r="R741" t="s">
        <v>79</v>
      </c>
      <c r="S741" t="s">
        <v>111</v>
      </c>
      <c r="T741" t="s">
        <v>81</v>
      </c>
      <c r="U741" t="s">
        <v>82</v>
      </c>
      <c r="V741" t="s">
        <v>83</v>
      </c>
      <c r="W741" t="s">
        <v>84</v>
      </c>
      <c r="X741" t="s"/>
      <c r="Y741" t="s">
        <v>85</v>
      </c>
      <c r="Z741">
        <f>HYPERLINK("https://hotelmonitor-cachepage.eclerx.com/savepage/tk_1544427062384867_sr_2399.html","info")</f>
        <v/>
      </c>
      <c r="AA741" t="n">
        <v>223496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88</v>
      </c>
      <c r="AO741" t="s"/>
      <c r="AP741" t="n">
        <v>293</v>
      </c>
      <c r="AQ741" t="s">
        <v>89</v>
      </c>
      <c r="AR741" t="s"/>
      <c r="AS741" t="s"/>
      <c r="AT741" t="s">
        <v>90</v>
      </c>
      <c r="AU741" t="s"/>
      <c r="AV741" t="s"/>
      <c r="AW741" t="s"/>
      <c r="AX741" t="s"/>
      <c r="AY741" t="n">
        <v>1769386</v>
      </c>
      <c r="AZ741" t="s">
        <v>1068</v>
      </c>
      <c r="BA741" t="s"/>
      <c r="BB741" t="n">
        <v>612379</v>
      </c>
      <c r="BC741" t="n">
        <v>13.29472</v>
      </c>
      <c r="BD741" t="n">
        <v>52.50694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1065</v>
      </c>
      <c r="F742" t="n">
        <v>1498609</v>
      </c>
      <c r="G742" t="s">
        <v>74</v>
      </c>
      <c r="H742" t="s">
        <v>75</v>
      </c>
      <c r="I742" t="s"/>
      <c r="J742" t="s">
        <v>74</v>
      </c>
      <c r="K742" t="n">
        <v>114</v>
      </c>
      <c r="L742" t="s">
        <v>76</v>
      </c>
      <c r="M742" t="s"/>
      <c r="N742" t="s">
        <v>1071</v>
      </c>
      <c r="O742" t="s">
        <v>78</v>
      </c>
      <c r="P742" t="s">
        <v>1067</v>
      </c>
      <c r="Q742" t="s"/>
      <c r="R742" t="s">
        <v>79</v>
      </c>
      <c r="S742" t="s">
        <v>111</v>
      </c>
      <c r="T742" t="s">
        <v>81</v>
      </c>
      <c r="U742" t="s">
        <v>82</v>
      </c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HYPERLINK("https://hotelmonitor-cachepage.eclerx.com/savepage/tk_1544427062384867_sr_2399.html","info")</f>
        <v/>
      </c>
      <c r="AA742" t="n">
        <v>223496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88</v>
      </c>
      <c r="AO742" t="s"/>
      <c r="AP742" t="n">
        <v>293</v>
      </c>
      <c r="AQ742" t="s">
        <v>89</v>
      </c>
      <c r="AR742" t="s"/>
      <c r="AS742" t="s"/>
      <c r="AT742" t="s">
        <v>90</v>
      </c>
      <c r="AU742" t="s"/>
      <c r="AV742" t="s"/>
      <c r="AW742" t="s"/>
      <c r="AX742" t="s"/>
      <c r="AY742" t="n">
        <v>1769386</v>
      </c>
      <c r="AZ742" t="s">
        <v>1068</v>
      </c>
      <c r="BA742" t="s"/>
      <c r="BB742" t="n">
        <v>612379</v>
      </c>
      <c r="BC742" t="n">
        <v>13.29472</v>
      </c>
      <c r="BD742" t="n">
        <v>52.50694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1065</v>
      </c>
      <c r="F743" t="n">
        <v>1498609</v>
      </c>
      <c r="G743" t="s">
        <v>74</v>
      </c>
      <c r="H743" t="s">
        <v>75</v>
      </c>
      <c r="I743" t="s"/>
      <c r="J743" t="s">
        <v>74</v>
      </c>
      <c r="K743" t="n">
        <v>118</v>
      </c>
      <c r="L743" t="s">
        <v>76</v>
      </c>
      <c r="M743" t="s"/>
      <c r="N743" t="s">
        <v>1069</v>
      </c>
      <c r="O743" t="s">
        <v>78</v>
      </c>
      <c r="P743" t="s">
        <v>1067</v>
      </c>
      <c r="Q743" t="s"/>
      <c r="R743" t="s">
        <v>79</v>
      </c>
      <c r="S743" t="s">
        <v>332</v>
      </c>
      <c r="T743" t="s">
        <v>81</v>
      </c>
      <c r="U743" t="s">
        <v>82</v>
      </c>
      <c r="V743" t="s">
        <v>83</v>
      </c>
      <c r="W743" t="s">
        <v>108</v>
      </c>
      <c r="X743" t="s"/>
      <c r="Y743" t="s">
        <v>85</v>
      </c>
      <c r="Z743">
        <f>HYPERLINK("https://hotelmonitor-cachepage.eclerx.com/savepage/tk_1544427062384867_sr_2399.html","info")</f>
        <v/>
      </c>
      <c r="AA743" t="n">
        <v>223496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88</v>
      </c>
      <c r="AO743" t="s"/>
      <c r="AP743" t="n">
        <v>293</v>
      </c>
      <c r="AQ743" t="s">
        <v>89</v>
      </c>
      <c r="AR743" t="s"/>
      <c r="AS743" t="s"/>
      <c r="AT743" t="s">
        <v>90</v>
      </c>
      <c r="AU743" t="s"/>
      <c r="AV743" t="s"/>
      <c r="AW743" t="s"/>
      <c r="AX743" t="s"/>
      <c r="AY743" t="n">
        <v>1769386</v>
      </c>
      <c r="AZ743" t="s">
        <v>1068</v>
      </c>
      <c r="BA743" t="s"/>
      <c r="BB743" t="n">
        <v>612379</v>
      </c>
      <c r="BC743" t="n">
        <v>13.29472</v>
      </c>
      <c r="BD743" t="n">
        <v>52.50694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1065</v>
      </c>
      <c r="F744" t="n">
        <v>1498609</v>
      </c>
      <c r="G744" t="s">
        <v>74</v>
      </c>
      <c r="H744" t="s">
        <v>75</v>
      </c>
      <c r="I744" t="s"/>
      <c r="J744" t="s">
        <v>74</v>
      </c>
      <c r="K744" t="n">
        <v>118</v>
      </c>
      <c r="L744" t="s">
        <v>76</v>
      </c>
      <c r="M744" t="s"/>
      <c r="N744" t="s">
        <v>1069</v>
      </c>
      <c r="O744" t="s">
        <v>78</v>
      </c>
      <c r="P744" t="s">
        <v>1067</v>
      </c>
      <c r="Q744" t="s"/>
      <c r="R744" t="s">
        <v>79</v>
      </c>
      <c r="S744" t="s">
        <v>332</v>
      </c>
      <c r="T744" t="s">
        <v>81</v>
      </c>
      <c r="U744" t="s">
        <v>82</v>
      </c>
      <c r="V744" t="s">
        <v>83</v>
      </c>
      <c r="W744" t="s">
        <v>108</v>
      </c>
      <c r="X744" t="s"/>
      <c r="Y744" t="s">
        <v>85</v>
      </c>
      <c r="Z744">
        <f>HYPERLINK("https://hotelmonitor-cachepage.eclerx.com/savepage/tk_1544427062384867_sr_2399.html","info")</f>
        <v/>
      </c>
      <c r="AA744" t="n">
        <v>223496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88</v>
      </c>
      <c r="AO744" t="s"/>
      <c r="AP744" t="n">
        <v>293</v>
      </c>
      <c r="AQ744" t="s">
        <v>89</v>
      </c>
      <c r="AR744" t="s"/>
      <c r="AS744" t="s"/>
      <c r="AT744" t="s">
        <v>90</v>
      </c>
      <c r="AU744" t="s"/>
      <c r="AV744" t="s"/>
      <c r="AW744" t="s"/>
      <c r="AX744" t="s"/>
      <c r="AY744" t="n">
        <v>1769386</v>
      </c>
      <c r="AZ744" t="s">
        <v>1068</v>
      </c>
      <c r="BA744" t="s"/>
      <c r="BB744" t="n">
        <v>612379</v>
      </c>
      <c r="BC744" t="n">
        <v>13.29472</v>
      </c>
      <c r="BD744" t="n">
        <v>52.50694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1065</v>
      </c>
      <c r="F745" t="n">
        <v>1498609</v>
      </c>
      <c r="G745" t="s">
        <v>74</v>
      </c>
      <c r="H745" t="s">
        <v>75</v>
      </c>
      <c r="I745" t="s"/>
      <c r="J745" t="s">
        <v>74</v>
      </c>
      <c r="K745" t="n">
        <v>118</v>
      </c>
      <c r="L745" t="s">
        <v>76</v>
      </c>
      <c r="M745" t="s"/>
      <c r="N745" t="s">
        <v>224</v>
      </c>
      <c r="O745" t="s">
        <v>78</v>
      </c>
      <c r="P745" t="s">
        <v>1067</v>
      </c>
      <c r="Q745" t="s"/>
      <c r="R745" t="s">
        <v>79</v>
      </c>
      <c r="S745" t="s">
        <v>332</v>
      </c>
      <c r="T745" t="s">
        <v>81</v>
      </c>
      <c r="U745" t="s">
        <v>82</v>
      </c>
      <c r="V745" t="s">
        <v>83</v>
      </c>
      <c r="W745" t="s">
        <v>108</v>
      </c>
      <c r="X745" t="s"/>
      <c r="Y745" t="s">
        <v>85</v>
      </c>
      <c r="Z745">
        <f>HYPERLINK("https://hotelmonitor-cachepage.eclerx.com/savepage/tk_1544427062384867_sr_2399.html","info")</f>
        <v/>
      </c>
      <c r="AA745" t="n">
        <v>223496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88</v>
      </c>
      <c r="AO745" t="s"/>
      <c r="AP745" t="n">
        <v>293</v>
      </c>
      <c r="AQ745" t="s">
        <v>89</v>
      </c>
      <c r="AR745" t="s"/>
      <c r="AS745" t="s"/>
      <c r="AT745" t="s">
        <v>90</v>
      </c>
      <c r="AU745" t="s"/>
      <c r="AV745" t="s"/>
      <c r="AW745" t="s"/>
      <c r="AX745" t="s"/>
      <c r="AY745" t="n">
        <v>1769386</v>
      </c>
      <c r="AZ745" t="s">
        <v>1068</v>
      </c>
      <c r="BA745" t="s"/>
      <c r="BB745" t="n">
        <v>612379</v>
      </c>
      <c r="BC745" t="n">
        <v>13.29472</v>
      </c>
      <c r="BD745" t="n">
        <v>52.50694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1065</v>
      </c>
      <c r="F746" t="n">
        <v>1498609</v>
      </c>
      <c r="G746" t="s">
        <v>74</v>
      </c>
      <c r="H746" t="s">
        <v>75</v>
      </c>
      <c r="I746" t="s"/>
      <c r="J746" t="s">
        <v>74</v>
      </c>
      <c r="K746" t="n">
        <v>118</v>
      </c>
      <c r="L746" t="s">
        <v>76</v>
      </c>
      <c r="M746" t="s"/>
      <c r="N746" t="s">
        <v>224</v>
      </c>
      <c r="O746" t="s">
        <v>78</v>
      </c>
      <c r="P746" t="s">
        <v>1067</v>
      </c>
      <c r="Q746" t="s"/>
      <c r="R746" t="s">
        <v>79</v>
      </c>
      <c r="S746" t="s">
        <v>332</v>
      </c>
      <c r="T746" t="s">
        <v>81</v>
      </c>
      <c r="U746" t="s">
        <v>82</v>
      </c>
      <c r="V746" t="s">
        <v>83</v>
      </c>
      <c r="W746" t="s">
        <v>108</v>
      </c>
      <c r="X746" t="s"/>
      <c r="Y746" t="s">
        <v>85</v>
      </c>
      <c r="Z746">
        <f>HYPERLINK("https://hotelmonitor-cachepage.eclerx.com/savepage/tk_1544427062384867_sr_2399.html","info")</f>
        <v/>
      </c>
      <c r="AA746" t="n">
        <v>223496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88</v>
      </c>
      <c r="AO746" t="s"/>
      <c r="AP746" t="n">
        <v>293</v>
      </c>
      <c r="AQ746" t="s">
        <v>89</v>
      </c>
      <c r="AR746" t="s"/>
      <c r="AS746" t="s"/>
      <c r="AT746" t="s">
        <v>90</v>
      </c>
      <c r="AU746" t="s"/>
      <c r="AV746" t="s"/>
      <c r="AW746" t="s"/>
      <c r="AX746" t="s"/>
      <c r="AY746" t="n">
        <v>1769386</v>
      </c>
      <c r="AZ746" t="s">
        <v>1068</v>
      </c>
      <c r="BA746" t="s"/>
      <c r="BB746" t="n">
        <v>612379</v>
      </c>
      <c r="BC746" t="n">
        <v>13.29472</v>
      </c>
      <c r="BD746" t="n">
        <v>52.50694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1072</v>
      </c>
      <c r="F747" t="n">
        <v>-1</v>
      </c>
      <c r="G747" t="s">
        <v>74</v>
      </c>
      <c r="H747" t="s">
        <v>75</v>
      </c>
      <c r="I747" t="s"/>
      <c r="J747" t="s">
        <v>74</v>
      </c>
      <c r="K747" t="n">
        <v>74</v>
      </c>
      <c r="L747" t="s">
        <v>76</v>
      </c>
      <c r="M747" t="s"/>
      <c r="N747" t="s">
        <v>210</v>
      </c>
      <c r="O747" t="s">
        <v>78</v>
      </c>
      <c r="P747" t="s">
        <v>1072</v>
      </c>
      <c r="Q747" t="s"/>
      <c r="R747" t="s">
        <v>79</v>
      </c>
      <c r="S747" t="s">
        <v>328</v>
      </c>
      <c r="T747" t="s">
        <v>81</v>
      </c>
      <c r="U747" t="s">
        <v>82</v>
      </c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HYPERLINK("https://hotelmonitor-cachepage.eclerx.com/savepage/tk_15444262890332537_sr_2399.html","info")</f>
        <v/>
      </c>
      <c r="AA747" t="n">
        <v>-6796937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88</v>
      </c>
      <c r="AO747" t="s"/>
      <c r="AP747" t="n">
        <v>67</v>
      </c>
      <c r="AQ747" t="s">
        <v>89</v>
      </c>
      <c r="AR747" t="s"/>
      <c r="AS747" t="s"/>
      <c r="AT747" t="s">
        <v>90</v>
      </c>
      <c r="AU747" t="s"/>
      <c r="AV747" t="s"/>
      <c r="AW747" t="s"/>
      <c r="AX747" t="s"/>
      <c r="AY747" t="n">
        <v>6796937</v>
      </c>
      <c r="AZ747" t="s"/>
      <c r="BA747" t="s"/>
      <c r="BB747" t="n">
        <v>153192</v>
      </c>
      <c r="BC747" t="n">
        <v>13.42963</v>
      </c>
      <c r="BD747" t="n">
        <v>52.52883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1072</v>
      </c>
      <c r="F748" t="n">
        <v>-1</v>
      </c>
      <c r="G748" t="s">
        <v>74</v>
      </c>
      <c r="H748" t="s">
        <v>75</v>
      </c>
      <c r="I748" t="s"/>
      <c r="J748" t="s">
        <v>74</v>
      </c>
      <c r="K748" t="n">
        <v>79</v>
      </c>
      <c r="L748" t="s">
        <v>76</v>
      </c>
      <c r="M748" t="s"/>
      <c r="N748" t="s">
        <v>631</v>
      </c>
      <c r="O748" t="s">
        <v>78</v>
      </c>
      <c r="P748" t="s">
        <v>1072</v>
      </c>
      <c r="Q748" t="s"/>
      <c r="R748" t="s">
        <v>79</v>
      </c>
      <c r="S748" t="s">
        <v>342</v>
      </c>
      <c r="T748" t="s">
        <v>81</v>
      </c>
      <c r="U748" t="s">
        <v>82</v>
      </c>
      <c r="V748" t="s">
        <v>83</v>
      </c>
      <c r="W748" t="s">
        <v>84</v>
      </c>
      <c r="X748" t="s"/>
      <c r="Y748" t="s">
        <v>85</v>
      </c>
      <c r="Z748">
        <f>HYPERLINK("https://hotelmonitor-cachepage.eclerx.com/savepage/tk_15444262890332537_sr_2399.html","info")</f>
        <v/>
      </c>
      <c r="AA748" t="n">
        <v>-6796937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88</v>
      </c>
      <c r="AO748" t="s"/>
      <c r="AP748" t="n">
        <v>67</v>
      </c>
      <c r="AQ748" t="s">
        <v>89</v>
      </c>
      <c r="AR748" t="s"/>
      <c r="AS748" t="s"/>
      <c r="AT748" t="s">
        <v>90</v>
      </c>
      <c r="AU748" t="s"/>
      <c r="AV748" t="s"/>
      <c r="AW748" t="s"/>
      <c r="AX748" t="s"/>
      <c r="AY748" t="n">
        <v>6796937</v>
      </c>
      <c r="AZ748" t="s"/>
      <c r="BA748" t="s"/>
      <c r="BB748" t="n">
        <v>153192</v>
      </c>
      <c r="BC748" t="n">
        <v>13.42963</v>
      </c>
      <c r="BD748" t="n">
        <v>52.52883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1072</v>
      </c>
      <c r="F749" t="n">
        <v>-1</v>
      </c>
      <c r="G749" t="s">
        <v>74</v>
      </c>
      <c r="H749" t="s">
        <v>75</v>
      </c>
      <c r="I749" t="s"/>
      <c r="J749" t="s">
        <v>74</v>
      </c>
      <c r="K749" t="n">
        <v>90</v>
      </c>
      <c r="L749" t="s">
        <v>76</v>
      </c>
      <c r="M749" t="s"/>
      <c r="N749" t="s">
        <v>1073</v>
      </c>
      <c r="O749" t="s">
        <v>78</v>
      </c>
      <c r="P749" t="s">
        <v>1072</v>
      </c>
      <c r="Q749" t="s"/>
      <c r="R749" t="s">
        <v>79</v>
      </c>
      <c r="S749" t="s">
        <v>401</v>
      </c>
      <c r="T749" t="s">
        <v>81</v>
      </c>
      <c r="U749" t="s">
        <v>82</v>
      </c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HYPERLINK("https://hotelmonitor-cachepage.eclerx.com/savepage/tk_15444262890332537_sr_2399.html","info")</f>
        <v/>
      </c>
      <c r="AA749" t="n">
        <v>-6796937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88</v>
      </c>
      <c r="AO749" t="s"/>
      <c r="AP749" t="n">
        <v>67</v>
      </c>
      <c r="AQ749" t="s">
        <v>89</v>
      </c>
      <c r="AR749" t="s"/>
      <c r="AS749" t="s"/>
      <c r="AT749" t="s">
        <v>90</v>
      </c>
      <c r="AU749" t="s"/>
      <c r="AV749" t="s"/>
      <c r="AW749" t="s"/>
      <c r="AX749" t="s"/>
      <c r="AY749" t="n">
        <v>6796937</v>
      </c>
      <c r="AZ749" t="s"/>
      <c r="BA749" t="s"/>
      <c r="BB749" t="n">
        <v>153192</v>
      </c>
      <c r="BC749" t="n">
        <v>13.42963</v>
      </c>
      <c r="BD749" t="n">
        <v>52.52883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1072</v>
      </c>
      <c r="F750" t="n">
        <v>-1</v>
      </c>
      <c r="G750" t="s">
        <v>74</v>
      </c>
      <c r="H750" t="s">
        <v>75</v>
      </c>
      <c r="I750" t="s"/>
      <c r="J750" t="s">
        <v>74</v>
      </c>
      <c r="K750" t="n">
        <v>99</v>
      </c>
      <c r="L750" t="s">
        <v>76</v>
      </c>
      <c r="M750" t="s"/>
      <c r="N750" t="s">
        <v>1074</v>
      </c>
      <c r="O750" t="s">
        <v>78</v>
      </c>
      <c r="P750" t="s">
        <v>1072</v>
      </c>
      <c r="Q750" t="s"/>
      <c r="R750" t="s">
        <v>79</v>
      </c>
      <c r="S750" t="s">
        <v>103</v>
      </c>
      <c r="T750" t="s">
        <v>81</v>
      </c>
      <c r="U750" t="s">
        <v>82</v>
      </c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HYPERLINK("https://hotelmonitor-cachepage.eclerx.com/savepage/tk_15444262890332537_sr_2399.html","info")</f>
        <v/>
      </c>
      <c r="AA750" t="n">
        <v>-6796937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88</v>
      </c>
      <c r="AO750" t="s"/>
      <c r="AP750" t="n">
        <v>67</v>
      </c>
      <c r="AQ750" t="s">
        <v>89</v>
      </c>
      <c r="AR750" t="s"/>
      <c r="AS750" t="s"/>
      <c r="AT750" t="s">
        <v>90</v>
      </c>
      <c r="AU750" t="s"/>
      <c r="AV750" t="s"/>
      <c r="AW750" t="s"/>
      <c r="AX750" t="s"/>
      <c r="AY750" t="n">
        <v>6796937</v>
      </c>
      <c r="AZ750" t="s"/>
      <c r="BA750" t="s"/>
      <c r="BB750" t="n">
        <v>153192</v>
      </c>
      <c r="BC750" t="n">
        <v>13.42963</v>
      </c>
      <c r="BD750" t="n">
        <v>52.52883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1072</v>
      </c>
      <c r="F751" t="n">
        <v>-1</v>
      </c>
      <c r="G751" t="s">
        <v>74</v>
      </c>
      <c r="H751" t="s">
        <v>75</v>
      </c>
      <c r="I751" t="s"/>
      <c r="J751" t="s">
        <v>74</v>
      </c>
      <c r="K751" t="n">
        <v>110</v>
      </c>
      <c r="L751" t="s">
        <v>76</v>
      </c>
      <c r="M751" t="s"/>
      <c r="N751" t="s">
        <v>1075</v>
      </c>
      <c r="O751" t="s">
        <v>78</v>
      </c>
      <c r="P751" t="s">
        <v>1072</v>
      </c>
      <c r="Q751" t="s"/>
      <c r="R751" t="s">
        <v>79</v>
      </c>
      <c r="S751" t="s">
        <v>447</v>
      </c>
      <c r="T751" t="s">
        <v>81</v>
      </c>
      <c r="U751" t="s">
        <v>82</v>
      </c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HYPERLINK("https://hotelmonitor-cachepage.eclerx.com/savepage/tk_15444262890332537_sr_2399.html","info")</f>
        <v/>
      </c>
      <c r="AA751" t="n">
        <v>-6796937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88</v>
      </c>
      <c r="AO751" t="s"/>
      <c r="AP751" t="n">
        <v>67</v>
      </c>
      <c r="AQ751" t="s">
        <v>89</v>
      </c>
      <c r="AR751" t="s"/>
      <c r="AS751" t="s"/>
      <c r="AT751" t="s">
        <v>90</v>
      </c>
      <c r="AU751" t="s"/>
      <c r="AV751" t="s"/>
      <c r="AW751" t="s"/>
      <c r="AX751" t="s"/>
      <c r="AY751" t="n">
        <v>6796937</v>
      </c>
      <c r="AZ751" t="s"/>
      <c r="BA751" t="s"/>
      <c r="BB751" t="n">
        <v>153192</v>
      </c>
      <c r="BC751" t="n">
        <v>13.42963</v>
      </c>
      <c r="BD751" t="n">
        <v>52.52883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1072</v>
      </c>
      <c r="F752" t="n">
        <v>-1</v>
      </c>
      <c r="G752" t="s">
        <v>74</v>
      </c>
      <c r="H752" t="s">
        <v>75</v>
      </c>
      <c r="I752" t="s"/>
      <c r="J752" t="s">
        <v>74</v>
      </c>
      <c r="K752" t="n">
        <v>119</v>
      </c>
      <c r="L752" t="s">
        <v>76</v>
      </c>
      <c r="M752" t="s"/>
      <c r="N752" t="s">
        <v>371</v>
      </c>
      <c r="O752" t="s">
        <v>78</v>
      </c>
      <c r="P752" t="s">
        <v>1072</v>
      </c>
      <c r="Q752" t="s"/>
      <c r="R752" t="s">
        <v>79</v>
      </c>
      <c r="S752" t="s">
        <v>124</v>
      </c>
      <c r="T752" t="s">
        <v>81</v>
      </c>
      <c r="U752" t="s">
        <v>82</v>
      </c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HYPERLINK("https://hotelmonitor-cachepage.eclerx.com/savepage/tk_15444262890332537_sr_2399.html","info")</f>
        <v/>
      </c>
      <c r="AA752" t="n">
        <v>-6796937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88</v>
      </c>
      <c r="AO752" t="s"/>
      <c r="AP752" t="n">
        <v>67</v>
      </c>
      <c r="AQ752" t="s">
        <v>89</v>
      </c>
      <c r="AR752" t="s"/>
      <c r="AS752" t="s"/>
      <c r="AT752" t="s">
        <v>90</v>
      </c>
      <c r="AU752" t="s"/>
      <c r="AV752" t="s"/>
      <c r="AW752" t="s"/>
      <c r="AX752" t="s"/>
      <c r="AY752" t="n">
        <v>6796937</v>
      </c>
      <c r="AZ752" t="s"/>
      <c r="BA752" t="s"/>
      <c r="BB752" t="n">
        <v>153192</v>
      </c>
      <c r="BC752" t="n">
        <v>13.42963</v>
      </c>
      <c r="BD752" t="n">
        <v>52.52883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1076</v>
      </c>
      <c r="F753" t="n">
        <v>-1</v>
      </c>
      <c r="G753" t="s">
        <v>74</v>
      </c>
      <c r="H753" t="s">
        <v>75</v>
      </c>
      <c r="I753" t="s"/>
      <c r="J753" t="s">
        <v>74</v>
      </c>
      <c r="K753" t="n">
        <v>210</v>
      </c>
      <c r="L753" t="s">
        <v>76</v>
      </c>
      <c r="M753" t="s"/>
      <c r="N753" t="s">
        <v>158</v>
      </c>
      <c r="O753" t="s">
        <v>78</v>
      </c>
      <c r="P753" t="s">
        <v>1076</v>
      </c>
      <c r="Q753" t="s"/>
      <c r="R753" t="s">
        <v>119</v>
      </c>
      <c r="S753" t="s">
        <v>699</v>
      </c>
      <c r="T753" t="s">
        <v>81</v>
      </c>
      <c r="U753" t="s">
        <v>82</v>
      </c>
      <c r="V753" t="s">
        <v>83</v>
      </c>
      <c r="W753" t="s">
        <v>108</v>
      </c>
      <c r="X753" t="s"/>
      <c r="Y753" t="s">
        <v>85</v>
      </c>
      <c r="Z753">
        <f>HYPERLINK("https://hotelmonitor-cachepage.eclerx.com/savepage/tk_1544426604621273_sr_2399.html","info")</f>
        <v/>
      </c>
      <c r="AA753" t="n">
        <v>-3184065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88</v>
      </c>
      <c r="AO753" t="s"/>
      <c r="AP753" t="n">
        <v>158</v>
      </c>
      <c r="AQ753" t="s">
        <v>89</v>
      </c>
      <c r="AR753" t="s"/>
      <c r="AS753" t="s"/>
      <c r="AT753" t="s">
        <v>90</v>
      </c>
      <c r="AU753" t="s"/>
      <c r="AV753" t="s"/>
      <c r="AW753" t="s"/>
      <c r="AX753" t="s"/>
      <c r="AY753" t="n">
        <v>3184065</v>
      </c>
      <c r="AZ753" t="s">
        <v>1077</v>
      </c>
      <c r="BA753" t="s"/>
      <c r="BB753" t="n">
        <v>775665</v>
      </c>
      <c r="BC753" t="n">
        <v>0</v>
      </c>
      <c r="BD753" t="n">
        <v>0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1078</v>
      </c>
      <c r="F754" t="n">
        <v>-1</v>
      </c>
      <c r="G754" t="s">
        <v>74</v>
      </c>
      <c r="H754" t="s">
        <v>75</v>
      </c>
      <c r="I754" t="s"/>
      <c r="J754" t="s">
        <v>74</v>
      </c>
      <c r="K754" t="n">
        <v>65.45</v>
      </c>
      <c r="L754" t="s">
        <v>76</v>
      </c>
      <c r="M754" t="s"/>
      <c r="N754" t="s">
        <v>118</v>
      </c>
      <c r="O754" t="s">
        <v>78</v>
      </c>
      <c r="P754" t="s">
        <v>1078</v>
      </c>
      <c r="Q754" t="s"/>
      <c r="R754" t="s">
        <v>114</v>
      </c>
      <c r="S754" t="s">
        <v>1079</v>
      </c>
      <c r="T754" t="s">
        <v>81</v>
      </c>
      <c r="U754" t="s">
        <v>82</v>
      </c>
      <c r="V754" t="s">
        <v>83</v>
      </c>
      <c r="W754" t="s">
        <v>108</v>
      </c>
      <c r="X754" t="s"/>
      <c r="Y754" t="s">
        <v>85</v>
      </c>
      <c r="Z754">
        <f>HYPERLINK("https://hotelmonitor-cachepage.eclerx.com/savepage/tk_15444269151871126_sr_2399.html","info")</f>
        <v/>
      </c>
      <c r="AA754" t="n">
        <v>-955240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88</v>
      </c>
      <c r="AO754" t="s"/>
      <c r="AP754" t="n">
        <v>247</v>
      </c>
      <c r="AQ754" t="s">
        <v>89</v>
      </c>
      <c r="AR754" t="s"/>
      <c r="AS754" t="s"/>
      <c r="AT754" t="s">
        <v>90</v>
      </c>
      <c r="AU754" t="s"/>
      <c r="AV754" t="s"/>
      <c r="AW754" t="s"/>
      <c r="AX754" t="s"/>
      <c r="AY754" t="n">
        <v>955240</v>
      </c>
      <c r="AZ754" t="s">
        <v>1080</v>
      </c>
      <c r="BA754" t="s"/>
      <c r="BB754" t="n">
        <v>541606</v>
      </c>
      <c r="BC754" t="n">
        <v>13.399181</v>
      </c>
      <c r="BD754" t="n">
        <v>52.507964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1078</v>
      </c>
      <c r="F755" t="n">
        <v>-1</v>
      </c>
      <c r="G755" t="s">
        <v>74</v>
      </c>
      <c r="H755" t="s">
        <v>75</v>
      </c>
      <c r="I755" t="s"/>
      <c r="J755" t="s">
        <v>74</v>
      </c>
      <c r="K755" t="n">
        <v>82</v>
      </c>
      <c r="L755" t="s">
        <v>76</v>
      </c>
      <c r="M755" t="s"/>
      <c r="N755" t="s">
        <v>158</v>
      </c>
      <c r="O755" t="s">
        <v>78</v>
      </c>
      <c r="P755" t="s">
        <v>1078</v>
      </c>
      <c r="Q755" t="s"/>
      <c r="R755" t="s">
        <v>114</v>
      </c>
      <c r="S755" t="s">
        <v>525</v>
      </c>
      <c r="T755" t="s">
        <v>81</v>
      </c>
      <c r="U755" t="s">
        <v>82</v>
      </c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HYPERLINK("https://hotelmonitor-cachepage.eclerx.com/savepage/tk_15444269151871126_sr_2399.html","info")</f>
        <v/>
      </c>
      <c r="AA755" t="n">
        <v>-955240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88</v>
      </c>
      <c r="AO755" t="s"/>
      <c r="AP755" t="n">
        <v>247</v>
      </c>
      <c r="AQ755" t="s">
        <v>89</v>
      </c>
      <c r="AR755" t="s"/>
      <c r="AS755" t="s"/>
      <c r="AT755" t="s">
        <v>90</v>
      </c>
      <c r="AU755" t="s"/>
      <c r="AV755" t="s"/>
      <c r="AW755" t="s"/>
      <c r="AX755" t="s"/>
      <c r="AY755" t="n">
        <v>955240</v>
      </c>
      <c r="AZ755" t="s">
        <v>1080</v>
      </c>
      <c r="BA755" t="s"/>
      <c r="BB755" t="n">
        <v>541606</v>
      </c>
      <c r="BC755" t="n">
        <v>13.399181</v>
      </c>
      <c r="BD755" t="n">
        <v>52.507964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1078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114</v>
      </c>
      <c r="L756" t="s">
        <v>76</v>
      </c>
      <c r="M756" t="s"/>
      <c r="N756" t="s">
        <v>963</v>
      </c>
      <c r="O756" t="s">
        <v>78</v>
      </c>
      <c r="P756" t="s">
        <v>1078</v>
      </c>
      <c r="Q756" t="s"/>
      <c r="R756" t="s">
        <v>114</v>
      </c>
      <c r="S756" t="s">
        <v>111</v>
      </c>
      <c r="T756" t="s">
        <v>81</v>
      </c>
      <c r="U756" t="s">
        <v>82</v>
      </c>
      <c r="V756" t="s">
        <v>83</v>
      </c>
      <c r="W756" t="s">
        <v>108</v>
      </c>
      <c r="X756" t="s"/>
      <c r="Y756" t="s">
        <v>85</v>
      </c>
      <c r="Z756">
        <f>HYPERLINK("https://hotelmonitor-cachepage.eclerx.com/savepage/tk_15444269151871126_sr_2399.html","info")</f>
        <v/>
      </c>
      <c r="AA756" t="n">
        <v>-955240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88</v>
      </c>
      <c r="AO756" t="s"/>
      <c r="AP756" t="n">
        <v>247</v>
      </c>
      <c r="AQ756" t="s">
        <v>89</v>
      </c>
      <c r="AR756" t="s"/>
      <c r="AS756" t="s"/>
      <c r="AT756" t="s">
        <v>90</v>
      </c>
      <c r="AU756" t="s"/>
      <c r="AV756" t="s"/>
      <c r="AW756" t="s"/>
      <c r="AX756" t="s"/>
      <c r="AY756" t="n">
        <v>955240</v>
      </c>
      <c r="AZ756" t="s">
        <v>1080</v>
      </c>
      <c r="BA756" t="s"/>
      <c r="BB756" t="n">
        <v>541606</v>
      </c>
      <c r="BC756" t="n">
        <v>13.399181</v>
      </c>
      <c r="BD756" t="n">
        <v>52.507964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1078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120</v>
      </c>
      <c r="L757" t="s">
        <v>76</v>
      </c>
      <c r="M757" t="s"/>
      <c r="N757" t="s">
        <v>1081</v>
      </c>
      <c r="O757" t="s">
        <v>78</v>
      </c>
      <c r="P757" t="s">
        <v>1078</v>
      </c>
      <c r="Q757" t="s"/>
      <c r="R757" t="s">
        <v>114</v>
      </c>
      <c r="S757" t="s">
        <v>1082</v>
      </c>
      <c r="T757" t="s">
        <v>81</v>
      </c>
      <c r="U757" t="s">
        <v>82</v>
      </c>
      <c r="V757" t="s">
        <v>83</v>
      </c>
      <c r="W757" t="s">
        <v>108</v>
      </c>
      <c r="X757" t="s"/>
      <c r="Y757" t="s">
        <v>85</v>
      </c>
      <c r="Z757">
        <f>HYPERLINK("https://hotelmonitor-cachepage.eclerx.com/savepage/tk_15444269151871126_sr_2399.html","info")</f>
        <v/>
      </c>
      <c r="AA757" t="n">
        <v>-955240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88</v>
      </c>
      <c r="AO757" t="s"/>
      <c r="AP757" t="n">
        <v>247</v>
      </c>
      <c r="AQ757" t="s">
        <v>89</v>
      </c>
      <c r="AR757" t="s"/>
      <c r="AS757" t="s"/>
      <c r="AT757" t="s">
        <v>90</v>
      </c>
      <c r="AU757" t="s"/>
      <c r="AV757" t="s"/>
      <c r="AW757" t="s"/>
      <c r="AX757" t="s"/>
      <c r="AY757" t="n">
        <v>955240</v>
      </c>
      <c r="AZ757" t="s">
        <v>1080</v>
      </c>
      <c r="BA757" t="s"/>
      <c r="BB757" t="n">
        <v>541606</v>
      </c>
      <c r="BC757" t="n">
        <v>13.399181</v>
      </c>
      <c r="BD757" t="n">
        <v>52.507964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1078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130</v>
      </c>
      <c r="L758" t="s">
        <v>76</v>
      </c>
      <c r="M758" t="s"/>
      <c r="N758" t="s">
        <v>1081</v>
      </c>
      <c r="O758" t="s">
        <v>78</v>
      </c>
      <c r="P758" t="s">
        <v>1078</v>
      </c>
      <c r="Q758" t="s"/>
      <c r="R758" t="s">
        <v>114</v>
      </c>
      <c r="S758" t="s">
        <v>280</v>
      </c>
      <c r="T758" t="s">
        <v>81</v>
      </c>
      <c r="U758" t="s">
        <v>82</v>
      </c>
      <c r="V758" t="s">
        <v>83</v>
      </c>
      <c r="W758" t="s">
        <v>108</v>
      </c>
      <c r="X758" t="s"/>
      <c r="Y758" t="s">
        <v>85</v>
      </c>
      <c r="Z758">
        <f>HYPERLINK("https://hotelmonitor-cachepage.eclerx.com/savepage/tk_15444269151871126_sr_2399.html","info")</f>
        <v/>
      </c>
      <c r="AA758" t="n">
        <v>-955240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88</v>
      </c>
      <c r="AO758" t="s"/>
      <c r="AP758" t="n">
        <v>247</v>
      </c>
      <c r="AQ758" t="s">
        <v>89</v>
      </c>
      <c r="AR758" t="s"/>
      <c r="AS758" t="s"/>
      <c r="AT758" t="s">
        <v>90</v>
      </c>
      <c r="AU758" t="s"/>
      <c r="AV758" t="s"/>
      <c r="AW758" t="s"/>
      <c r="AX758" t="s"/>
      <c r="AY758" t="n">
        <v>955240</v>
      </c>
      <c r="AZ758" t="s">
        <v>1080</v>
      </c>
      <c r="BA758" t="s"/>
      <c r="BB758" t="n">
        <v>541606</v>
      </c>
      <c r="BC758" t="n">
        <v>13.399181</v>
      </c>
      <c r="BD758" t="n">
        <v>52.507964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1083</v>
      </c>
      <c r="F759" t="n">
        <v>-1</v>
      </c>
      <c r="G759" t="s">
        <v>74</v>
      </c>
      <c r="H759" t="s">
        <v>75</v>
      </c>
      <c r="I759" t="s"/>
      <c r="J759" t="s">
        <v>74</v>
      </c>
      <c r="K759" t="n">
        <v>41.5</v>
      </c>
      <c r="L759" t="s">
        <v>76</v>
      </c>
      <c r="M759" t="s"/>
      <c r="N759" t="s">
        <v>1084</v>
      </c>
      <c r="O759" t="s">
        <v>78</v>
      </c>
      <c r="P759" t="s">
        <v>1083</v>
      </c>
      <c r="Q759" t="s"/>
      <c r="R759" t="s">
        <v>321</v>
      </c>
      <c r="S759" t="s">
        <v>971</v>
      </c>
      <c r="T759" t="s">
        <v>81</v>
      </c>
      <c r="U759" t="s">
        <v>82</v>
      </c>
      <c r="V759" t="s">
        <v>83</v>
      </c>
      <c r="W759" t="s">
        <v>84</v>
      </c>
      <c r="X759" t="s"/>
      <c r="Y759" t="s">
        <v>85</v>
      </c>
      <c r="Z759">
        <f>HYPERLINK("https://hotelmonitor-cachepage.eclerx.com/savepage/tk_15444277324201186_sr_2399.html","info")</f>
        <v/>
      </c>
      <c r="AA759" t="n">
        <v>-2071702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88</v>
      </c>
      <c r="AO759" t="s"/>
      <c r="AP759" t="n">
        <v>492</v>
      </c>
      <c r="AQ759" t="s">
        <v>89</v>
      </c>
      <c r="AR759" t="s"/>
      <c r="AS759" t="s"/>
      <c r="AT759" t="s">
        <v>90</v>
      </c>
      <c r="AU759" t="s"/>
      <c r="AV759" t="s"/>
      <c r="AW759" t="s"/>
      <c r="AX759" t="s"/>
      <c r="AY759" t="n">
        <v>2071702</v>
      </c>
      <c r="AZ759" t="s">
        <v>1085</v>
      </c>
      <c r="BA759" t="s"/>
      <c r="BB759" t="n">
        <v>461156</v>
      </c>
      <c r="BC759" t="n">
        <v>13.297235</v>
      </c>
      <c r="BD759" t="n">
        <v>52.486165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1083</v>
      </c>
      <c r="F760" t="n">
        <v>-1</v>
      </c>
      <c r="G760" t="s">
        <v>74</v>
      </c>
      <c r="H760" t="s">
        <v>75</v>
      </c>
      <c r="I760" t="s"/>
      <c r="J760" t="s">
        <v>74</v>
      </c>
      <c r="K760" t="n">
        <v>57</v>
      </c>
      <c r="L760" t="s">
        <v>76</v>
      </c>
      <c r="M760" t="s"/>
      <c r="N760" t="s">
        <v>1086</v>
      </c>
      <c r="O760" t="s">
        <v>78</v>
      </c>
      <c r="P760" t="s">
        <v>1083</v>
      </c>
      <c r="Q760" t="s"/>
      <c r="R760" t="s">
        <v>321</v>
      </c>
      <c r="S760" t="s">
        <v>1087</v>
      </c>
      <c r="T760" t="s">
        <v>81</v>
      </c>
      <c r="U760" t="s">
        <v>82</v>
      </c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HYPERLINK("https://hotelmonitor-cachepage.eclerx.com/savepage/tk_15444277324201186_sr_2399.html","info")</f>
        <v/>
      </c>
      <c r="AA760" t="n">
        <v>-2071702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88</v>
      </c>
      <c r="AO760" t="s"/>
      <c r="AP760" t="n">
        <v>492</v>
      </c>
      <c r="AQ760" t="s">
        <v>89</v>
      </c>
      <c r="AR760" t="s"/>
      <c r="AS760" t="s"/>
      <c r="AT760" t="s">
        <v>90</v>
      </c>
      <c r="AU760" t="s"/>
      <c r="AV760" t="s"/>
      <c r="AW760" t="s"/>
      <c r="AX760" t="s"/>
      <c r="AY760" t="n">
        <v>2071702</v>
      </c>
      <c r="AZ760" t="s">
        <v>1085</v>
      </c>
      <c r="BA760" t="s"/>
      <c r="BB760" t="n">
        <v>461156</v>
      </c>
      <c r="BC760" t="n">
        <v>13.297235</v>
      </c>
      <c r="BD760" t="n">
        <v>52.486165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1083</v>
      </c>
      <c r="F761" t="n">
        <v>-1</v>
      </c>
      <c r="G761" t="s">
        <v>74</v>
      </c>
      <c r="H761" t="s">
        <v>75</v>
      </c>
      <c r="I761" t="s"/>
      <c r="J761" t="s">
        <v>74</v>
      </c>
      <c r="K761" t="n">
        <v>72</v>
      </c>
      <c r="L761" t="s">
        <v>76</v>
      </c>
      <c r="M761" t="s"/>
      <c r="N761" t="s">
        <v>1088</v>
      </c>
      <c r="O761" t="s">
        <v>78</v>
      </c>
      <c r="P761" t="s">
        <v>1083</v>
      </c>
      <c r="Q761" t="s"/>
      <c r="R761" t="s">
        <v>321</v>
      </c>
      <c r="S761" t="s">
        <v>127</v>
      </c>
      <c r="T761" t="s">
        <v>81</v>
      </c>
      <c r="U761" t="s">
        <v>82</v>
      </c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HYPERLINK("https://hotelmonitor-cachepage.eclerx.com/savepage/tk_15444277324201186_sr_2399.html","info")</f>
        <v/>
      </c>
      <c r="AA761" t="n">
        <v>-2071702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88</v>
      </c>
      <c r="AO761" t="s"/>
      <c r="AP761" t="n">
        <v>492</v>
      </c>
      <c r="AQ761" t="s">
        <v>89</v>
      </c>
      <c r="AR761" t="s"/>
      <c r="AS761" t="s"/>
      <c r="AT761" t="s">
        <v>90</v>
      </c>
      <c r="AU761" t="s"/>
      <c r="AV761" t="s"/>
      <c r="AW761" t="s"/>
      <c r="AX761" t="s"/>
      <c r="AY761" t="n">
        <v>2071702</v>
      </c>
      <c r="AZ761" t="s">
        <v>1085</v>
      </c>
      <c r="BA761" t="s"/>
      <c r="BB761" t="n">
        <v>461156</v>
      </c>
      <c r="BC761" t="n">
        <v>13.297235</v>
      </c>
      <c r="BD761" t="n">
        <v>52.486165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1089</v>
      </c>
      <c r="F762" t="n">
        <v>-1</v>
      </c>
      <c r="G762" t="s">
        <v>74</v>
      </c>
      <c r="H762" t="s">
        <v>75</v>
      </c>
      <c r="I762" t="s"/>
      <c r="J762" t="s">
        <v>74</v>
      </c>
      <c r="K762" t="n">
        <v>95</v>
      </c>
      <c r="L762" t="s">
        <v>76</v>
      </c>
      <c r="M762" t="s"/>
      <c r="N762" t="s">
        <v>121</v>
      </c>
      <c r="O762" t="s">
        <v>78</v>
      </c>
      <c r="P762" t="s">
        <v>1089</v>
      </c>
      <c r="Q762" t="s"/>
      <c r="R762" t="s">
        <v>119</v>
      </c>
      <c r="S762" t="s">
        <v>334</v>
      </c>
      <c r="T762" t="s">
        <v>81</v>
      </c>
      <c r="U762" t="s">
        <v>82</v>
      </c>
      <c r="V762" t="s">
        <v>83</v>
      </c>
      <c r="W762" t="s">
        <v>108</v>
      </c>
      <c r="X762" t="s"/>
      <c r="Y762" t="s">
        <v>85</v>
      </c>
      <c r="Z762">
        <f>HYPERLINK("https://hotelmonitor-cachepage.eclerx.com/savepage/tk_15444269993358698_sr_2399.html","info")</f>
        <v/>
      </c>
      <c r="AA762" t="n">
        <v>-2071611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88</v>
      </c>
      <c r="AO762" t="s"/>
      <c r="AP762" t="n">
        <v>274</v>
      </c>
      <c r="AQ762" t="s">
        <v>89</v>
      </c>
      <c r="AR762" t="s"/>
      <c r="AS762" t="s"/>
      <c r="AT762" t="s">
        <v>90</v>
      </c>
      <c r="AU762" t="s"/>
      <c r="AV762" t="s"/>
      <c r="AW762" t="s"/>
      <c r="AX762" t="s"/>
      <c r="AY762" t="n">
        <v>2071611</v>
      </c>
      <c r="AZ762" t="s">
        <v>1090</v>
      </c>
      <c r="BA762" t="s"/>
      <c r="BB762" t="n">
        <v>254864</v>
      </c>
      <c r="BC762" t="n">
        <v>13.32851</v>
      </c>
      <c r="BD762" t="n">
        <v>52.43094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1091</v>
      </c>
      <c r="F763" t="n">
        <v>3577036</v>
      </c>
      <c r="G763" t="s">
        <v>74</v>
      </c>
      <c r="H763" t="s">
        <v>75</v>
      </c>
      <c r="I763" t="s"/>
      <c r="J763" t="s">
        <v>74</v>
      </c>
      <c r="K763" t="n">
        <v>51.5</v>
      </c>
      <c r="L763" t="s">
        <v>76</v>
      </c>
      <c r="M763" t="s"/>
      <c r="N763" t="s">
        <v>1092</v>
      </c>
      <c r="O763" t="s">
        <v>78</v>
      </c>
      <c r="P763" t="s">
        <v>1093</v>
      </c>
      <c r="Q763" t="s"/>
      <c r="R763" t="s">
        <v>114</v>
      </c>
      <c r="S763" t="s">
        <v>1094</v>
      </c>
      <c r="T763" t="s">
        <v>81</v>
      </c>
      <c r="U763" t="s">
        <v>82</v>
      </c>
      <c r="V763" t="s">
        <v>83</v>
      </c>
      <c r="W763" t="s">
        <v>84</v>
      </c>
      <c r="X763" t="s"/>
      <c r="Y763" t="s">
        <v>85</v>
      </c>
      <c r="Z763">
        <f>HYPERLINK("https://hotelmonitor-cachepage.eclerx.com/savepage/tk_15444276443506868_sr_2399.html","info")</f>
        <v/>
      </c>
      <c r="AA763" t="n">
        <v>214126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88</v>
      </c>
      <c r="AO763" t="s"/>
      <c r="AP763" t="n">
        <v>467</v>
      </c>
      <c r="AQ763" t="s">
        <v>89</v>
      </c>
      <c r="AR763" t="s"/>
      <c r="AS763" t="s"/>
      <c r="AT763" t="s">
        <v>90</v>
      </c>
      <c r="AU763" t="s"/>
      <c r="AV763" t="s"/>
      <c r="AW763" t="s"/>
      <c r="AX763" t="s"/>
      <c r="AY763" t="n">
        <v>2071825</v>
      </c>
      <c r="AZ763" t="s">
        <v>1095</v>
      </c>
      <c r="BA763" t="s"/>
      <c r="BB763" t="n">
        <v>171987</v>
      </c>
      <c r="BC763" t="n">
        <v>13.359964</v>
      </c>
      <c r="BD763" t="n">
        <v>52.552326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1091</v>
      </c>
      <c r="F764" t="n">
        <v>3577036</v>
      </c>
      <c r="G764" t="s">
        <v>74</v>
      </c>
      <c r="H764" t="s">
        <v>75</v>
      </c>
      <c r="I764" t="s"/>
      <c r="J764" t="s">
        <v>74</v>
      </c>
      <c r="K764" t="n">
        <v>66.95</v>
      </c>
      <c r="L764" t="s">
        <v>76</v>
      </c>
      <c r="M764" t="s"/>
      <c r="N764" t="s">
        <v>1096</v>
      </c>
      <c r="O764" t="s">
        <v>78</v>
      </c>
      <c r="P764" t="s">
        <v>1093</v>
      </c>
      <c r="Q764" t="s"/>
      <c r="R764" t="s">
        <v>114</v>
      </c>
      <c r="S764" t="s">
        <v>1097</v>
      </c>
      <c r="T764" t="s">
        <v>81</v>
      </c>
      <c r="U764" t="s">
        <v>82</v>
      </c>
      <c r="V764" t="s">
        <v>83</v>
      </c>
      <c r="W764" t="s">
        <v>84</v>
      </c>
      <c r="X764" t="s"/>
      <c r="Y764" t="s">
        <v>85</v>
      </c>
      <c r="Z764">
        <f>HYPERLINK("https://hotelmonitor-cachepage.eclerx.com/savepage/tk_15444276443506868_sr_2399.html","info")</f>
        <v/>
      </c>
      <c r="AA764" t="n">
        <v>214126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88</v>
      </c>
      <c r="AO764" t="s"/>
      <c r="AP764" t="n">
        <v>467</v>
      </c>
      <c r="AQ764" t="s">
        <v>89</v>
      </c>
      <c r="AR764" t="s"/>
      <c r="AS764" t="s"/>
      <c r="AT764" t="s">
        <v>90</v>
      </c>
      <c r="AU764" t="s"/>
      <c r="AV764" t="s"/>
      <c r="AW764" t="s"/>
      <c r="AX764" t="s"/>
      <c r="AY764" t="n">
        <v>2071825</v>
      </c>
      <c r="AZ764" t="s">
        <v>1095</v>
      </c>
      <c r="BA764" t="s"/>
      <c r="BB764" t="n">
        <v>171987</v>
      </c>
      <c r="BC764" t="n">
        <v>13.359964</v>
      </c>
      <c r="BD764" t="n">
        <v>52.552326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1091</v>
      </c>
      <c r="F765" t="n">
        <v>3577036</v>
      </c>
      <c r="G765" t="s">
        <v>74</v>
      </c>
      <c r="H765" t="s">
        <v>75</v>
      </c>
      <c r="I765" t="s"/>
      <c r="J765" t="s">
        <v>74</v>
      </c>
      <c r="K765" t="n">
        <v>71.5</v>
      </c>
      <c r="L765" t="s">
        <v>76</v>
      </c>
      <c r="M765" t="s"/>
      <c r="N765" t="s">
        <v>1098</v>
      </c>
      <c r="O765" t="s">
        <v>78</v>
      </c>
      <c r="P765" t="s">
        <v>1093</v>
      </c>
      <c r="Q765" t="s"/>
      <c r="R765" t="s">
        <v>114</v>
      </c>
      <c r="S765" t="s">
        <v>744</v>
      </c>
      <c r="T765" t="s">
        <v>81</v>
      </c>
      <c r="U765" t="s">
        <v>82</v>
      </c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HYPERLINK("https://hotelmonitor-cachepage.eclerx.com/savepage/tk_15444276443506868_sr_2399.html","info")</f>
        <v/>
      </c>
      <c r="AA765" t="n">
        <v>214126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88</v>
      </c>
      <c r="AO765" t="s"/>
      <c r="AP765" t="n">
        <v>467</v>
      </c>
      <c r="AQ765" t="s">
        <v>89</v>
      </c>
      <c r="AR765" t="s"/>
      <c r="AS765" t="s"/>
      <c r="AT765" t="s">
        <v>90</v>
      </c>
      <c r="AU765" t="s"/>
      <c r="AV765" t="s"/>
      <c r="AW765" t="s"/>
      <c r="AX765" t="s"/>
      <c r="AY765" t="n">
        <v>2071825</v>
      </c>
      <c r="AZ765" t="s">
        <v>1095</v>
      </c>
      <c r="BA765" t="s"/>
      <c r="BB765" t="n">
        <v>171987</v>
      </c>
      <c r="BC765" t="n">
        <v>13.359964</v>
      </c>
      <c r="BD765" t="n">
        <v>52.552326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1099</v>
      </c>
      <c r="F766" t="n">
        <v>-1</v>
      </c>
      <c r="G766" t="s">
        <v>74</v>
      </c>
      <c r="H766" t="s">
        <v>75</v>
      </c>
      <c r="I766" t="s"/>
      <c r="J766" t="s">
        <v>74</v>
      </c>
      <c r="K766" t="n">
        <v>64.34999999999999</v>
      </c>
      <c r="L766" t="s">
        <v>76</v>
      </c>
      <c r="M766" t="s"/>
      <c r="N766" t="s">
        <v>158</v>
      </c>
      <c r="O766" t="s">
        <v>78</v>
      </c>
      <c r="P766" t="s">
        <v>1099</v>
      </c>
      <c r="Q766" t="s"/>
      <c r="R766" t="s">
        <v>79</v>
      </c>
      <c r="S766" t="s">
        <v>1100</v>
      </c>
      <c r="T766" t="s">
        <v>81</v>
      </c>
      <c r="U766" t="s">
        <v>82</v>
      </c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HYPERLINK("https://hotelmonitor-cachepage.eclerx.com/savepage/tk_15444268283968627_sr_2399.html","info")</f>
        <v/>
      </c>
      <c r="AA766" t="n">
        <v>-2071688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88</v>
      </c>
      <c r="AO766" t="s"/>
      <c r="AP766" t="n">
        <v>222</v>
      </c>
      <c r="AQ766" t="s">
        <v>89</v>
      </c>
      <c r="AR766" t="s"/>
      <c r="AS766" t="s"/>
      <c r="AT766" t="s">
        <v>90</v>
      </c>
      <c r="AU766" t="s"/>
      <c r="AV766" t="s"/>
      <c r="AW766" t="s"/>
      <c r="AX766" t="s"/>
      <c r="AY766" t="n">
        <v>2071688</v>
      </c>
      <c r="AZ766" t="s">
        <v>1101</v>
      </c>
      <c r="BA766" t="s"/>
      <c r="BB766" t="n">
        <v>421941</v>
      </c>
      <c r="BC766" t="n">
        <v>13.423254</v>
      </c>
      <c r="BD766" t="n">
        <v>52.527514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1099</v>
      </c>
      <c r="F767" t="n">
        <v>-1</v>
      </c>
      <c r="G767" t="s">
        <v>74</v>
      </c>
      <c r="H767" t="s">
        <v>75</v>
      </c>
      <c r="I767" t="s"/>
      <c r="J767" t="s">
        <v>74</v>
      </c>
      <c r="K767" t="n">
        <v>67.93000000000001</v>
      </c>
      <c r="L767" t="s">
        <v>76</v>
      </c>
      <c r="M767" t="s"/>
      <c r="N767" t="s">
        <v>1102</v>
      </c>
      <c r="O767" t="s">
        <v>78</v>
      </c>
      <c r="P767" t="s">
        <v>1099</v>
      </c>
      <c r="Q767" t="s"/>
      <c r="R767" t="s">
        <v>79</v>
      </c>
      <c r="S767" t="s">
        <v>1103</v>
      </c>
      <c r="T767" t="s">
        <v>81</v>
      </c>
      <c r="U767" t="s">
        <v>82</v>
      </c>
      <c r="V767" t="s">
        <v>83</v>
      </c>
      <c r="W767" t="s">
        <v>84</v>
      </c>
      <c r="X767" t="s"/>
      <c r="Y767" t="s">
        <v>85</v>
      </c>
      <c r="Z767">
        <f>HYPERLINK("https://hotelmonitor-cachepage.eclerx.com/savepage/tk_15444268283968627_sr_2399.html","info")</f>
        <v/>
      </c>
      <c r="AA767" t="n">
        <v>-2071688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88</v>
      </c>
      <c r="AO767" t="s"/>
      <c r="AP767" t="n">
        <v>222</v>
      </c>
      <c r="AQ767" t="s">
        <v>89</v>
      </c>
      <c r="AR767" t="s"/>
      <c r="AS767" t="s"/>
      <c r="AT767" t="s">
        <v>90</v>
      </c>
      <c r="AU767" t="s"/>
      <c r="AV767" t="s"/>
      <c r="AW767" t="s"/>
      <c r="AX767" t="s"/>
      <c r="AY767" t="n">
        <v>2071688</v>
      </c>
      <c r="AZ767" t="s">
        <v>1101</v>
      </c>
      <c r="BA767" t="s"/>
      <c r="BB767" t="n">
        <v>421941</v>
      </c>
      <c r="BC767" t="n">
        <v>13.423254</v>
      </c>
      <c r="BD767" t="n">
        <v>52.527514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1099</v>
      </c>
      <c r="F768" t="n">
        <v>-1</v>
      </c>
      <c r="G768" t="s">
        <v>74</v>
      </c>
      <c r="H768" t="s">
        <v>75</v>
      </c>
      <c r="I768" t="s"/>
      <c r="J768" t="s">
        <v>74</v>
      </c>
      <c r="K768" t="n">
        <v>77.43000000000001</v>
      </c>
      <c r="L768" t="s">
        <v>76</v>
      </c>
      <c r="M768" t="s"/>
      <c r="N768" t="s">
        <v>1104</v>
      </c>
      <c r="O768" t="s">
        <v>78</v>
      </c>
      <c r="P768" t="s">
        <v>1099</v>
      </c>
      <c r="Q768" t="s"/>
      <c r="R768" t="s">
        <v>79</v>
      </c>
      <c r="S768" t="s">
        <v>1105</v>
      </c>
      <c r="T768" t="s">
        <v>81</v>
      </c>
      <c r="U768" t="s">
        <v>82</v>
      </c>
      <c r="V768" t="s">
        <v>83</v>
      </c>
      <c r="W768" t="s">
        <v>84</v>
      </c>
      <c r="X768" t="s"/>
      <c r="Y768" t="s">
        <v>85</v>
      </c>
      <c r="Z768">
        <f>HYPERLINK("https://hotelmonitor-cachepage.eclerx.com/savepage/tk_15444268283968627_sr_2399.html","info")</f>
        <v/>
      </c>
      <c r="AA768" t="n">
        <v>-2071688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88</v>
      </c>
      <c r="AO768" t="s"/>
      <c r="AP768" t="n">
        <v>222</v>
      </c>
      <c r="AQ768" t="s">
        <v>89</v>
      </c>
      <c r="AR768" t="s"/>
      <c r="AS768" t="s"/>
      <c r="AT768" t="s">
        <v>90</v>
      </c>
      <c r="AU768" t="s"/>
      <c r="AV768" t="s"/>
      <c r="AW768" t="s"/>
      <c r="AX768" t="s"/>
      <c r="AY768" t="n">
        <v>2071688</v>
      </c>
      <c r="AZ768" t="s">
        <v>1101</v>
      </c>
      <c r="BA768" t="s"/>
      <c r="BB768" t="n">
        <v>421941</v>
      </c>
      <c r="BC768" t="n">
        <v>13.423254</v>
      </c>
      <c r="BD768" t="n">
        <v>52.527514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1099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102.13</v>
      </c>
      <c r="L769" t="s">
        <v>76</v>
      </c>
      <c r="M769" t="s"/>
      <c r="N769" t="s">
        <v>1104</v>
      </c>
      <c r="O769" t="s">
        <v>78</v>
      </c>
      <c r="P769" t="s">
        <v>1099</v>
      </c>
      <c r="Q769" t="s"/>
      <c r="R769" t="s">
        <v>79</v>
      </c>
      <c r="S769" t="s">
        <v>1106</v>
      </c>
      <c r="T769" t="s">
        <v>81</v>
      </c>
      <c r="U769" t="s">
        <v>82</v>
      </c>
      <c r="V769" t="s">
        <v>83</v>
      </c>
      <c r="W769" t="s">
        <v>108</v>
      </c>
      <c r="X769" t="s"/>
      <c r="Y769" t="s">
        <v>85</v>
      </c>
      <c r="Z769">
        <f>HYPERLINK("https://hotelmonitor-cachepage.eclerx.com/savepage/tk_15444268283968627_sr_2399.html","info")</f>
        <v/>
      </c>
      <c r="AA769" t="n">
        <v>-2071688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88</v>
      </c>
      <c r="AO769" t="s"/>
      <c r="AP769" t="n">
        <v>222</v>
      </c>
      <c r="AQ769" t="s">
        <v>89</v>
      </c>
      <c r="AR769" t="s"/>
      <c r="AS769" t="s"/>
      <c r="AT769" t="s">
        <v>90</v>
      </c>
      <c r="AU769" t="s"/>
      <c r="AV769" t="s"/>
      <c r="AW769" t="s"/>
      <c r="AX769" t="s"/>
      <c r="AY769" t="n">
        <v>2071688</v>
      </c>
      <c r="AZ769" t="s">
        <v>1101</v>
      </c>
      <c r="BA769" t="s"/>
      <c r="BB769" t="n">
        <v>421941</v>
      </c>
      <c r="BC769" t="n">
        <v>13.423254</v>
      </c>
      <c r="BD769" t="n">
        <v>52.527514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1099</v>
      </c>
      <c r="F770" t="n">
        <v>-1</v>
      </c>
      <c r="G770" t="s">
        <v>74</v>
      </c>
      <c r="H770" t="s">
        <v>75</v>
      </c>
      <c r="I770" t="s"/>
      <c r="J770" t="s">
        <v>74</v>
      </c>
      <c r="K770" t="n">
        <v>109.35</v>
      </c>
      <c r="L770" t="s">
        <v>76</v>
      </c>
      <c r="M770" t="s"/>
      <c r="N770" t="s">
        <v>1107</v>
      </c>
      <c r="O770" t="s">
        <v>78</v>
      </c>
      <c r="P770" t="s">
        <v>1099</v>
      </c>
      <c r="Q770" t="s"/>
      <c r="R770" t="s">
        <v>79</v>
      </c>
      <c r="S770" t="s">
        <v>1108</v>
      </c>
      <c r="T770" t="s">
        <v>81</v>
      </c>
      <c r="U770" t="s">
        <v>82</v>
      </c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HYPERLINK("https://hotelmonitor-cachepage.eclerx.com/savepage/tk_15444268283968627_sr_2399.html","info")</f>
        <v/>
      </c>
      <c r="AA770" t="n">
        <v>-2071688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88</v>
      </c>
      <c r="AO770" t="s"/>
      <c r="AP770" t="n">
        <v>222</v>
      </c>
      <c r="AQ770" t="s">
        <v>89</v>
      </c>
      <c r="AR770" t="s"/>
      <c r="AS770" t="s"/>
      <c r="AT770" t="s">
        <v>90</v>
      </c>
      <c r="AU770" t="s"/>
      <c r="AV770" t="s"/>
      <c r="AW770" t="s"/>
      <c r="AX770" t="s"/>
      <c r="AY770" t="n">
        <v>2071688</v>
      </c>
      <c r="AZ770" t="s">
        <v>1101</v>
      </c>
      <c r="BA770" t="s"/>
      <c r="BB770" t="n">
        <v>421941</v>
      </c>
      <c r="BC770" t="n">
        <v>13.423254</v>
      </c>
      <c r="BD770" t="n">
        <v>52.527514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1099</v>
      </c>
      <c r="F771" t="n">
        <v>-1</v>
      </c>
      <c r="G771" t="s">
        <v>74</v>
      </c>
      <c r="H771" t="s">
        <v>75</v>
      </c>
      <c r="I771" t="s"/>
      <c r="J771" t="s">
        <v>74</v>
      </c>
      <c r="K771" t="n">
        <v>121.5</v>
      </c>
      <c r="L771" t="s">
        <v>76</v>
      </c>
      <c r="M771" t="s"/>
      <c r="N771" t="s">
        <v>1109</v>
      </c>
      <c r="O771" t="s">
        <v>78</v>
      </c>
      <c r="P771" t="s">
        <v>1099</v>
      </c>
      <c r="Q771" t="s"/>
      <c r="R771" t="s">
        <v>79</v>
      </c>
      <c r="S771" t="s">
        <v>167</v>
      </c>
      <c r="T771" t="s">
        <v>81</v>
      </c>
      <c r="U771" t="s">
        <v>82</v>
      </c>
      <c r="V771" t="s">
        <v>83</v>
      </c>
      <c r="W771" t="s">
        <v>84</v>
      </c>
      <c r="X771" t="s"/>
      <c r="Y771" t="s">
        <v>85</v>
      </c>
      <c r="Z771">
        <f>HYPERLINK("https://hotelmonitor-cachepage.eclerx.com/savepage/tk_15444268283968627_sr_2399.html","info")</f>
        <v/>
      </c>
      <c r="AA771" t="n">
        <v>-2071688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88</v>
      </c>
      <c r="AO771" t="s"/>
      <c r="AP771" t="n">
        <v>222</v>
      </c>
      <c r="AQ771" t="s">
        <v>89</v>
      </c>
      <c r="AR771" t="s"/>
      <c r="AS771" t="s"/>
      <c r="AT771" t="s">
        <v>90</v>
      </c>
      <c r="AU771" t="s"/>
      <c r="AV771" t="s"/>
      <c r="AW771" t="s"/>
      <c r="AX771" t="s"/>
      <c r="AY771" t="n">
        <v>2071688</v>
      </c>
      <c r="AZ771" t="s">
        <v>1101</v>
      </c>
      <c r="BA771" t="s"/>
      <c r="BB771" t="n">
        <v>421941</v>
      </c>
      <c r="BC771" t="n">
        <v>13.423254</v>
      </c>
      <c r="BD771" t="n">
        <v>52.527514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1099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132.75</v>
      </c>
      <c r="L772" t="s">
        <v>76</v>
      </c>
      <c r="M772" t="s"/>
      <c r="N772" t="s">
        <v>1107</v>
      </c>
      <c r="O772" t="s">
        <v>78</v>
      </c>
      <c r="P772" t="s">
        <v>1099</v>
      </c>
      <c r="Q772" t="s"/>
      <c r="R772" t="s">
        <v>79</v>
      </c>
      <c r="S772" t="s">
        <v>1110</v>
      </c>
      <c r="T772" t="s">
        <v>81</v>
      </c>
      <c r="U772" t="s">
        <v>82</v>
      </c>
      <c r="V772" t="s">
        <v>83</v>
      </c>
      <c r="W772" t="s">
        <v>108</v>
      </c>
      <c r="X772" t="s"/>
      <c r="Y772" t="s">
        <v>85</v>
      </c>
      <c r="Z772">
        <f>HYPERLINK("https://hotelmonitor-cachepage.eclerx.com/savepage/tk_15444268283968627_sr_2399.html","info")</f>
        <v/>
      </c>
      <c r="AA772" t="n">
        <v>-2071688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88</v>
      </c>
      <c r="AO772" t="s"/>
      <c r="AP772" t="n">
        <v>222</v>
      </c>
      <c r="AQ772" t="s">
        <v>89</v>
      </c>
      <c r="AR772" t="s"/>
      <c r="AS772" t="s"/>
      <c r="AT772" t="s">
        <v>90</v>
      </c>
      <c r="AU772" t="s"/>
      <c r="AV772" t="s"/>
      <c r="AW772" t="s"/>
      <c r="AX772" t="s"/>
      <c r="AY772" t="n">
        <v>2071688</v>
      </c>
      <c r="AZ772" t="s">
        <v>1101</v>
      </c>
      <c r="BA772" t="s"/>
      <c r="BB772" t="n">
        <v>421941</v>
      </c>
      <c r="BC772" t="n">
        <v>13.423254</v>
      </c>
      <c r="BD772" t="n">
        <v>52.527514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1099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147.5</v>
      </c>
      <c r="L773" t="s">
        <v>76</v>
      </c>
      <c r="M773" t="s"/>
      <c r="N773" t="s">
        <v>1109</v>
      </c>
      <c r="O773" t="s">
        <v>78</v>
      </c>
      <c r="P773" t="s">
        <v>1099</v>
      </c>
      <c r="Q773" t="s"/>
      <c r="R773" t="s">
        <v>79</v>
      </c>
      <c r="S773" t="s">
        <v>1111</v>
      </c>
      <c r="T773" t="s">
        <v>81</v>
      </c>
      <c r="U773" t="s">
        <v>82</v>
      </c>
      <c r="V773" t="s">
        <v>83</v>
      </c>
      <c r="W773" t="s">
        <v>108</v>
      </c>
      <c r="X773" t="s"/>
      <c r="Y773" t="s">
        <v>85</v>
      </c>
      <c r="Z773">
        <f>HYPERLINK("https://hotelmonitor-cachepage.eclerx.com/savepage/tk_15444268283968627_sr_2399.html","info")</f>
        <v/>
      </c>
      <c r="AA773" t="n">
        <v>-2071688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88</v>
      </c>
      <c r="AO773" t="s"/>
      <c r="AP773" t="n">
        <v>222</v>
      </c>
      <c r="AQ773" t="s">
        <v>89</v>
      </c>
      <c r="AR773" t="s"/>
      <c r="AS773" t="s"/>
      <c r="AT773" t="s">
        <v>90</v>
      </c>
      <c r="AU773" t="s"/>
      <c r="AV773" t="s"/>
      <c r="AW773" t="s"/>
      <c r="AX773" t="s"/>
      <c r="AY773" t="n">
        <v>2071688</v>
      </c>
      <c r="AZ773" t="s">
        <v>1101</v>
      </c>
      <c r="BA773" t="s"/>
      <c r="BB773" t="n">
        <v>421941</v>
      </c>
      <c r="BC773" t="n">
        <v>13.423254</v>
      </c>
      <c r="BD773" t="n">
        <v>52.527514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1112</v>
      </c>
      <c r="F774" t="n">
        <v>375730</v>
      </c>
      <c r="G774" t="s">
        <v>74</v>
      </c>
      <c r="H774" t="s">
        <v>75</v>
      </c>
      <c r="I774" t="s"/>
      <c r="J774" t="s">
        <v>74</v>
      </c>
      <c r="K774" t="n">
        <v>89</v>
      </c>
      <c r="L774" t="s">
        <v>76</v>
      </c>
      <c r="M774" t="s"/>
      <c r="N774" t="s">
        <v>121</v>
      </c>
      <c r="O774" t="s">
        <v>78</v>
      </c>
      <c r="P774" t="s">
        <v>1113</v>
      </c>
      <c r="Q774" t="s"/>
      <c r="R774" t="s">
        <v>79</v>
      </c>
      <c r="S774" t="s">
        <v>94</v>
      </c>
      <c r="T774" t="s">
        <v>81</v>
      </c>
      <c r="U774" t="s">
        <v>82</v>
      </c>
      <c r="V774" t="s">
        <v>83</v>
      </c>
      <c r="W774" t="s">
        <v>84</v>
      </c>
      <c r="X774" t="s"/>
      <c r="Y774" t="s">
        <v>85</v>
      </c>
      <c r="Z774">
        <f>HYPERLINK("https://hotelmonitor-cachepage.eclerx.com/savepage/tk_15444271815689645_sr_2399.html","info")</f>
        <v/>
      </c>
      <c r="AA774" t="n">
        <v>104946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88</v>
      </c>
      <c r="AO774" t="s"/>
      <c r="AP774" t="n">
        <v>327</v>
      </c>
      <c r="AQ774" t="s">
        <v>89</v>
      </c>
      <c r="AR774" t="s"/>
      <c r="AS774" t="s"/>
      <c r="AT774" t="s">
        <v>90</v>
      </c>
      <c r="AU774" t="s"/>
      <c r="AV774" t="s"/>
      <c r="AW774" t="s"/>
      <c r="AX774" t="s"/>
      <c r="AY774" t="n">
        <v>937721</v>
      </c>
      <c r="AZ774" t="s">
        <v>1114</v>
      </c>
      <c r="BA774" t="s"/>
      <c r="BB774" t="n">
        <v>413137</v>
      </c>
      <c r="BC774" t="n">
        <v>13.341443</v>
      </c>
      <c r="BD774" t="n">
        <v>52.499661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1112</v>
      </c>
      <c r="F775" t="n">
        <v>375730</v>
      </c>
      <c r="G775" t="s">
        <v>74</v>
      </c>
      <c r="H775" t="s">
        <v>75</v>
      </c>
      <c r="I775" t="s"/>
      <c r="J775" t="s">
        <v>74</v>
      </c>
      <c r="K775" t="n">
        <v>104</v>
      </c>
      <c r="L775" t="s">
        <v>76</v>
      </c>
      <c r="M775" t="s"/>
      <c r="N775" t="s">
        <v>244</v>
      </c>
      <c r="O775" t="s">
        <v>78</v>
      </c>
      <c r="P775" t="s">
        <v>1113</v>
      </c>
      <c r="Q775" t="s"/>
      <c r="R775" t="s">
        <v>79</v>
      </c>
      <c r="S775" t="s">
        <v>860</v>
      </c>
      <c r="T775" t="s">
        <v>81</v>
      </c>
      <c r="U775" t="s">
        <v>82</v>
      </c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HYPERLINK("https://hotelmonitor-cachepage.eclerx.com/savepage/tk_15444271815689645_sr_2399.html","info")</f>
        <v/>
      </c>
      <c r="AA775" t="n">
        <v>104946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88</v>
      </c>
      <c r="AO775" t="s"/>
      <c r="AP775" t="n">
        <v>327</v>
      </c>
      <c r="AQ775" t="s">
        <v>89</v>
      </c>
      <c r="AR775" t="s"/>
      <c r="AS775" t="s"/>
      <c r="AT775" t="s">
        <v>90</v>
      </c>
      <c r="AU775" t="s"/>
      <c r="AV775" t="s"/>
      <c r="AW775" t="s"/>
      <c r="AX775" t="s"/>
      <c r="AY775" t="n">
        <v>937721</v>
      </c>
      <c r="AZ775" t="s">
        <v>1114</v>
      </c>
      <c r="BA775" t="s"/>
      <c r="BB775" t="n">
        <v>413137</v>
      </c>
      <c r="BC775" t="n">
        <v>13.341443</v>
      </c>
      <c r="BD775" t="n">
        <v>52.499661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1112</v>
      </c>
      <c r="F776" t="n">
        <v>375730</v>
      </c>
      <c r="G776" t="s">
        <v>74</v>
      </c>
      <c r="H776" t="s">
        <v>75</v>
      </c>
      <c r="I776" t="s"/>
      <c r="J776" t="s">
        <v>74</v>
      </c>
      <c r="K776" t="n">
        <v>149</v>
      </c>
      <c r="L776" t="s">
        <v>76</v>
      </c>
      <c r="M776" t="s"/>
      <c r="N776" t="s">
        <v>246</v>
      </c>
      <c r="O776" t="s">
        <v>78</v>
      </c>
      <c r="P776" t="s">
        <v>1113</v>
      </c>
      <c r="Q776" t="s"/>
      <c r="R776" t="s">
        <v>79</v>
      </c>
      <c r="S776" t="s">
        <v>245</v>
      </c>
      <c r="T776" t="s">
        <v>81</v>
      </c>
      <c r="U776" t="s">
        <v>82</v>
      </c>
      <c r="V776" t="s">
        <v>83</v>
      </c>
      <c r="W776" t="s">
        <v>84</v>
      </c>
      <c r="X776" t="s"/>
      <c r="Y776" t="s">
        <v>85</v>
      </c>
      <c r="Z776">
        <f>HYPERLINK("https://hotelmonitor-cachepage.eclerx.com/savepage/tk_15444271815689645_sr_2399.html","info")</f>
        <v/>
      </c>
      <c r="AA776" t="n">
        <v>104946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88</v>
      </c>
      <c r="AO776" t="s"/>
      <c r="AP776" t="n">
        <v>327</v>
      </c>
      <c r="AQ776" t="s">
        <v>89</v>
      </c>
      <c r="AR776" t="s"/>
      <c r="AS776" t="s"/>
      <c r="AT776" t="s">
        <v>90</v>
      </c>
      <c r="AU776" t="s"/>
      <c r="AV776" t="s"/>
      <c r="AW776" t="s"/>
      <c r="AX776" t="s"/>
      <c r="AY776" t="n">
        <v>937721</v>
      </c>
      <c r="AZ776" t="s">
        <v>1114</v>
      </c>
      <c r="BA776" t="s"/>
      <c r="BB776" t="n">
        <v>413137</v>
      </c>
      <c r="BC776" t="n">
        <v>13.341443</v>
      </c>
      <c r="BD776" t="n">
        <v>52.499661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1115</v>
      </c>
      <c r="F777" t="n">
        <v>2346723</v>
      </c>
      <c r="G777" t="s">
        <v>74</v>
      </c>
      <c r="H777" t="s">
        <v>75</v>
      </c>
      <c r="I777" t="s"/>
      <c r="J777" t="s">
        <v>74</v>
      </c>
      <c r="K777" t="n">
        <v>66.59999999999999</v>
      </c>
      <c r="L777" t="s">
        <v>76</v>
      </c>
      <c r="M777" t="s"/>
      <c r="N777" t="s">
        <v>158</v>
      </c>
      <c r="O777" t="s">
        <v>78</v>
      </c>
      <c r="P777" t="s">
        <v>1116</v>
      </c>
      <c r="Q777" t="s"/>
      <c r="R777" t="s">
        <v>119</v>
      </c>
      <c r="S777" t="s">
        <v>1117</v>
      </c>
      <c r="T777" t="s">
        <v>81</v>
      </c>
      <c r="U777" t="s">
        <v>82</v>
      </c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HYPERLINK("https://hotelmonitor-cachepage.eclerx.com/savepage/tk_1544427415206702_sr_2399.html","info")</f>
        <v/>
      </c>
      <c r="AA777" t="n">
        <v>273915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88</v>
      </c>
      <c r="AO777" t="s"/>
      <c r="AP777" t="n">
        <v>398</v>
      </c>
      <c r="AQ777" t="s">
        <v>89</v>
      </c>
      <c r="AR777" t="s"/>
      <c r="AS777" t="s"/>
      <c r="AT777" t="s">
        <v>90</v>
      </c>
      <c r="AU777" t="s"/>
      <c r="AV777" t="s"/>
      <c r="AW777" t="s"/>
      <c r="AX777" t="s"/>
      <c r="AY777" t="n">
        <v>2071769</v>
      </c>
      <c r="AZ777" t="s">
        <v>1118</v>
      </c>
      <c r="BA777" t="s"/>
      <c r="BB777" t="n">
        <v>524549</v>
      </c>
      <c r="BC777" t="n">
        <v>13.404275</v>
      </c>
      <c r="BD777" t="n">
        <v>52.510262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1115</v>
      </c>
      <c r="F778" t="n">
        <v>2346723</v>
      </c>
      <c r="G778" t="s">
        <v>74</v>
      </c>
      <c r="H778" t="s">
        <v>75</v>
      </c>
      <c r="I778" t="s"/>
      <c r="J778" t="s">
        <v>74</v>
      </c>
      <c r="K778" t="n">
        <v>74</v>
      </c>
      <c r="L778" t="s">
        <v>76</v>
      </c>
      <c r="M778" t="s"/>
      <c r="N778" t="s">
        <v>113</v>
      </c>
      <c r="O778" t="s">
        <v>78</v>
      </c>
      <c r="P778" t="s">
        <v>1116</v>
      </c>
      <c r="Q778" t="s"/>
      <c r="R778" t="s">
        <v>119</v>
      </c>
      <c r="S778" t="s">
        <v>328</v>
      </c>
      <c r="T778" t="s">
        <v>81</v>
      </c>
      <c r="U778" t="s">
        <v>82</v>
      </c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HYPERLINK("https://hotelmonitor-cachepage.eclerx.com/savepage/tk_1544427415206702_sr_2399.html","info")</f>
        <v/>
      </c>
      <c r="AA778" t="n">
        <v>273915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88</v>
      </c>
      <c r="AO778" t="s"/>
      <c r="AP778" t="n">
        <v>398</v>
      </c>
      <c r="AQ778" t="s">
        <v>89</v>
      </c>
      <c r="AR778" t="s"/>
      <c r="AS778" t="s"/>
      <c r="AT778" t="s">
        <v>90</v>
      </c>
      <c r="AU778" t="s"/>
      <c r="AV778" t="s"/>
      <c r="AW778" t="s"/>
      <c r="AX778" t="s"/>
      <c r="AY778" t="n">
        <v>2071769</v>
      </c>
      <c r="AZ778" t="s">
        <v>1118</v>
      </c>
      <c r="BA778" t="s"/>
      <c r="BB778" t="n">
        <v>524549</v>
      </c>
      <c r="BC778" t="n">
        <v>13.404275</v>
      </c>
      <c r="BD778" t="n">
        <v>52.510262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1115</v>
      </c>
      <c r="F779" t="n">
        <v>2346723</v>
      </c>
      <c r="G779" t="s">
        <v>74</v>
      </c>
      <c r="H779" t="s">
        <v>75</v>
      </c>
      <c r="I779" t="s"/>
      <c r="J779" t="s">
        <v>74</v>
      </c>
      <c r="K779" t="n">
        <v>84</v>
      </c>
      <c r="L779" t="s">
        <v>76</v>
      </c>
      <c r="M779" t="s"/>
      <c r="N779" t="s">
        <v>131</v>
      </c>
      <c r="O779" t="s">
        <v>78</v>
      </c>
      <c r="P779" t="s">
        <v>1116</v>
      </c>
      <c r="Q779" t="s"/>
      <c r="R779" t="s">
        <v>119</v>
      </c>
      <c r="S779" t="s">
        <v>777</v>
      </c>
      <c r="T779" t="s">
        <v>81</v>
      </c>
      <c r="U779" t="s">
        <v>82</v>
      </c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HYPERLINK("https://hotelmonitor-cachepage.eclerx.com/savepage/tk_1544427415206702_sr_2399.html","info")</f>
        <v/>
      </c>
      <c r="AA779" t="n">
        <v>273915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88</v>
      </c>
      <c r="AO779" t="s"/>
      <c r="AP779" t="n">
        <v>398</v>
      </c>
      <c r="AQ779" t="s">
        <v>89</v>
      </c>
      <c r="AR779" t="s"/>
      <c r="AS779" t="s"/>
      <c r="AT779" t="s">
        <v>90</v>
      </c>
      <c r="AU779" t="s"/>
      <c r="AV779" t="s"/>
      <c r="AW779" t="s"/>
      <c r="AX779" t="s"/>
      <c r="AY779" t="n">
        <v>2071769</v>
      </c>
      <c r="AZ779" t="s">
        <v>1118</v>
      </c>
      <c r="BA779" t="s"/>
      <c r="BB779" t="n">
        <v>524549</v>
      </c>
      <c r="BC779" t="n">
        <v>13.404275</v>
      </c>
      <c r="BD779" t="n">
        <v>52.510262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1115</v>
      </c>
      <c r="F780" t="n">
        <v>2346723</v>
      </c>
      <c r="G780" t="s">
        <v>74</v>
      </c>
      <c r="H780" t="s">
        <v>75</v>
      </c>
      <c r="I780" t="s"/>
      <c r="J780" t="s">
        <v>74</v>
      </c>
      <c r="K780" t="n">
        <v>94</v>
      </c>
      <c r="L780" t="s">
        <v>76</v>
      </c>
      <c r="M780" t="s"/>
      <c r="N780" t="s">
        <v>129</v>
      </c>
      <c r="O780" t="s">
        <v>78</v>
      </c>
      <c r="P780" t="s">
        <v>1116</v>
      </c>
      <c r="Q780" t="s"/>
      <c r="R780" t="s">
        <v>119</v>
      </c>
      <c r="S780" t="s">
        <v>330</v>
      </c>
      <c r="T780" t="s">
        <v>81</v>
      </c>
      <c r="U780" t="s">
        <v>82</v>
      </c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HYPERLINK("https://hotelmonitor-cachepage.eclerx.com/savepage/tk_1544427415206702_sr_2399.html","info")</f>
        <v/>
      </c>
      <c r="AA780" t="n">
        <v>273915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88</v>
      </c>
      <c r="AO780" t="s"/>
      <c r="AP780" t="n">
        <v>398</v>
      </c>
      <c r="AQ780" t="s">
        <v>89</v>
      </c>
      <c r="AR780" t="s"/>
      <c r="AS780" t="s"/>
      <c r="AT780" t="s">
        <v>90</v>
      </c>
      <c r="AU780" t="s"/>
      <c r="AV780" t="s"/>
      <c r="AW780" t="s"/>
      <c r="AX780" t="s"/>
      <c r="AY780" t="n">
        <v>2071769</v>
      </c>
      <c r="AZ780" t="s">
        <v>1118</v>
      </c>
      <c r="BA780" t="s"/>
      <c r="BB780" t="n">
        <v>524549</v>
      </c>
      <c r="BC780" t="n">
        <v>13.404275</v>
      </c>
      <c r="BD780" t="n">
        <v>52.510262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1119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76.8</v>
      </c>
      <c r="L781" t="s">
        <v>76</v>
      </c>
      <c r="M781" t="s"/>
      <c r="N781" t="s">
        <v>1120</v>
      </c>
      <c r="O781" t="s">
        <v>78</v>
      </c>
      <c r="P781" t="s">
        <v>1119</v>
      </c>
      <c r="Q781" t="s"/>
      <c r="R781" t="s">
        <v>119</v>
      </c>
      <c r="S781" t="s">
        <v>1121</v>
      </c>
      <c r="T781" t="s">
        <v>81</v>
      </c>
      <c r="U781" t="s">
        <v>82</v>
      </c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HYPERLINK("https://hotelmonitor-cachepage.eclerx.com/savepage/tk_15444269364912963_sr_2399.html","info")</f>
        <v/>
      </c>
      <c r="AA781" t="n">
        <v>-2071621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88</v>
      </c>
      <c r="AO781" t="s"/>
      <c r="AP781" t="n">
        <v>254</v>
      </c>
      <c r="AQ781" t="s">
        <v>89</v>
      </c>
      <c r="AR781" t="s"/>
      <c r="AS781" t="s"/>
      <c r="AT781" t="s">
        <v>90</v>
      </c>
      <c r="AU781" t="s"/>
      <c r="AV781" t="s"/>
      <c r="AW781" t="s"/>
      <c r="AX781" t="s"/>
      <c r="AY781" t="n">
        <v>2071621</v>
      </c>
      <c r="AZ781" t="s">
        <v>1122</v>
      </c>
      <c r="BA781" t="s"/>
      <c r="BB781" t="n">
        <v>38866</v>
      </c>
      <c r="BC781" t="n">
        <v>13.38852</v>
      </c>
      <c r="BD781" t="n">
        <v>52.4997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1119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76.8</v>
      </c>
      <c r="L782" t="s">
        <v>76</v>
      </c>
      <c r="M782" t="s"/>
      <c r="N782" t="s">
        <v>1120</v>
      </c>
      <c r="O782" t="s">
        <v>78</v>
      </c>
      <c r="P782" t="s">
        <v>1119</v>
      </c>
      <c r="Q782" t="s"/>
      <c r="R782" t="s">
        <v>119</v>
      </c>
      <c r="S782" t="s">
        <v>1121</v>
      </c>
      <c r="T782" t="s">
        <v>81</v>
      </c>
      <c r="U782" t="s">
        <v>82</v>
      </c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HYPERLINK("https://hotelmonitor-cachepage.eclerx.com/savepage/tk_15444269364912963_sr_2399.html","info")</f>
        <v/>
      </c>
      <c r="AA782" t="n">
        <v>-2071621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88</v>
      </c>
      <c r="AO782" t="s"/>
      <c r="AP782" t="n">
        <v>254</v>
      </c>
      <c r="AQ782" t="s">
        <v>89</v>
      </c>
      <c r="AR782" t="s"/>
      <c r="AS782" t="s"/>
      <c r="AT782" t="s">
        <v>90</v>
      </c>
      <c r="AU782" t="s"/>
      <c r="AV782" t="s"/>
      <c r="AW782" t="s"/>
      <c r="AX782" t="s"/>
      <c r="AY782" t="n">
        <v>2071621</v>
      </c>
      <c r="AZ782" t="s">
        <v>1122</v>
      </c>
      <c r="BA782" t="s"/>
      <c r="BB782" t="n">
        <v>38866</v>
      </c>
      <c r="BC782" t="n">
        <v>13.38852</v>
      </c>
      <c r="BD782" t="n">
        <v>52.4997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1119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90.40000000000001</v>
      </c>
      <c r="L783" t="s">
        <v>76</v>
      </c>
      <c r="M783" t="s"/>
      <c r="N783" t="s">
        <v>224</v>
      </c>
      <c r="O783" t="s">
        <v>78</v>
      </c>
      <c r="P783" t="s">
        <v>1119</v>
      </c>
      <c r="Q783" t="s"/>
      <c r="R783" t="s">
        <v>119</v>
      </c>
      <c r="S783" t="s">
        <v>1123</v>
      </c>
      <c r="T783" t="s">
        <v>81</v>
      </c>
      <c r="U783" t="s">
        <v>82</v>
      </c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HYPERLINK("https://hotelmonitor-cachepage.eclerx.com/savepage/tk_15444269364912963_sr_2399.html","info")</f>
        <v/>
      </c>
      <c r="AA783" t="n">
        <v>-2071621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88</v>
      </c>
      <c r="AO783" t="s"/>
      <c r="AP783" t="n">
        <v>254</v>
      </c>
      <c r="AQ783" t="s">
        <v>89</v>
      </c>
      <c r="AR783" t="s"/>
      <c r="AS783" t="s"/>
      <c r="AT783" t="s">
        <v>90</v>
      </c>
      <c r="AU783" t="s"/>
      <c r="AV783" t="s"/>
      <c r="AW783" t="s"/>
      <c r="AX783" t="s"/>
      <c r="AY783" t="n">
        <v>2071621</v>
      </c>
      <c r="AZ783" t="s">
        <v>1122</v>
      </c>
      <c r="BA783" t="s"/>
      <c r="BB783" t="n">
        <v>38866</v>
      </c>
      <c r="BC783" t="n">
        <v>13.38852</v>
      </c>
      <c r="BD783" t="n">
        <v>52.4997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1119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90.40000000000001</v>
      </c>
      <c r="L784" t="s">
        <v>76</v>
      </c>
      <c r="M784" t="s"/>
      <c r="N784" t="s">
        <v>224</v>
      </c>
      <c r="O784" t="s">
        <v>78</v>
      </c>
      <c r="P784" t="s">
        <v>1119</v>
      </c>
      <c r="Q784" t="s"/>
      <c r="R784" t="s">
        <v>119</v>
      </c>
      <c r="S784" t="s">
        <v>1123</v>
      </c>
      <c r="T784" t="s">
        <v>81</v>
      </c>
      <c r="U784" t="s">
        <v>82</v>
      </c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HYPERLINK("https://hotelmonitor-cachepage.eclerx.com/savepage/tk_15444269364912963_sr_2399.html","info")</f>
        <v/>
      </c>
      <c r="AA784" t="n">
        <v>-2071621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88</v>
      </c>
      <c r="AO784" t="s"/>
      <c r="AP784" t="n">
        <v>254</v>
      </c>
      <c r="AQ784" t="s">
        <v>89</v>
      </c>
      <c r="AR784" t="s"/>
      <c r="AS784" t="s"/>
      <c r="AT784" t="s">
        <v>90</v>
      </c>
      <c r="AU784" t="s"/>
      <c r="AV784" t="s"/>
      <c r="AW784" t="s"/>
      <c r="AX784" t="s"/>
      <c r="AY784" t="n">
        <v>2071621</v>
      </c>
      <c r="AZ784" t="s">
        <v>1122</v>
      </c>
      <c r="BA784" t="s"/>
      <c r="BB784" t="n">
        <v>38866</v>
      </c>
      <c r="BC784" t="n">
        <v>13.38852</v>
      </c>
      <c r="BD784" t="n">
        <v>52.4997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1119</v>
      </c>
      <c r="F785" t="n">
        <v>-1</v>
      </c>
      <c r="G785" t="s">
        <v>74</v>
      </c>
      <c r="H785" t="s">
        <v>75</v>
      </c>
      <c r="I785" t="s"/>
      <c r="J785" t="s">
        <v>74</v>
      </c>
      <c r="K785" t="n">
        <v>109.6</v>
      </c>
      <c r="L785" t="s">
        <v>76</v>
      </c>
      <c r="M785" t="s"/>
      <c r="N785" t="s">
        <v>224</v>
      </c>
      <c r="O785" t="s">
        <v>78</v>
      </c>
      <c r="P785" t="s">
        <v>1119</v>
      </c>
      <c r="Q785" t="s"/>
      <c r="R785" t="s">
        <v>119</v>
      </c>
      <c r="S785" t="s">
        <v>241</v>
      </c>
      <c r="T785" t="s">
        <v>81</v>
      </c>
      <c r="U785" t="s">
        <v>82</v>
      </c>
      <c r="V785" t="s">
        <v>83</v>
      </c>
      <c r="W785" t="s">
        <v>108</v>
      </c>
      <c r="X785" t="s"/>
      <c r="Y785" t="s">
        <v>85</v>
      </c>
      <c r="Z785">
        <f>HYPERLINK("https://hotelmonitor-cachepage.eclerx.com/savepage/tk_15444269364912963_sr_2399.html","info")</f>
        <v/>
      </c>
      <c r="AA785" t="n">
        <v>-2071621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88</v>
      </c>
      <c r="AO785" t="s"/>
      <c r="AP785" t="n">
        <v>254</v>
      </c>
      <c r="AQ785" t="s">
        <v>89</v>
      </c>
      <c r="AR785" t="s"/>
      <c r="AS785" t="s"/>
      <c r="AT785" t="s">
        <v>90</v>
      </c>
      <c r="AU785" t="s"/>
      <c r="AV785" t="s"/>
      <c r="AW785" t="s"/>
      <c r="AX785" t="s"/>
      <c r="AY785" t="n">
        <v>2071621</v>
      </c>
      <c r="AZ785" t="s">
        <v>1122</v>
      </c>
      <c r="BA785" t="s"/>
      <c r="BB785" t="n">
        <v>38866</v>
      </c>
      <c r="BC785" t="n">
        <v>13.38852</v>
      </c>
      <c r="BD785" t="n">
        <v>52.4997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1124</v>
      </c>
      <c r="F786" t="n">
        <v>-1</v>
      </c>
      <c r="G786" t="s">
        <v>74</v>
      </c>
      <c r="H786" t="s">
        <v>75</v>
      </c>
      <c r="I786" t="s"/>
      <c r="J786" t="s">
        <v>74</v>
      </c>
      <c r="K786" t="n">
        <v>45</v>
      </c>
      <c r="L786" t="s">
        <v>76</v>
      </c>
      <c r="M786" t="s"/>
      <c r="N786" t="s">
        <v>158</v>
      </c>
      <c r="O786" t="s">
        <v>78</v>
      </c>
      <c r="P786" t="s">
        <v>1124</v>
      </c>
      <c r="Q786" t="s"/>
      <c r="R786" t="s">
        <v>513</v>
      </c>
      <c r="S786" t="s">
        <v>976</v>
      </c>
      <c r="T786" t="s">
        <v>81</v>
      </c>
      <c r="U786" t="s">
        <v>82</v>
      </c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HYPERLINK("https://hotelmonitor-cachepage.eclerx.com/savepage/tk_15444277228011508_sr_2399.html","info")</f>
        <v/>
      </c>
      <c r="AA786" t="n">
        <v>-2071486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88</v>
      </c>
      <c r="AO786" t="s"/>
      <c r="AP786" t="n">
        <v>489</v>
      </c>
      <c r="AQ786" t="s">
        <v>89</v>
      </c>
      <c r="AR786" t="s"/>
      <c r="AS786" t="s"/>
      <c r="AT786" t="s">
        <v>90</v>
      </c>
      <c r="AU786" t="s"/>
      <c r="AV786" t="s"/>
      <c r="AW786" t="s"/>
      <c r="AX786" t="s"/>
      <c r="AY786" t="n">
        <v>2071486</v>
      </c>
      <c r="AZ786" t="s">
        <v>1125</v>
      </c>
      <c r="BA786" t="s"/>
      <c r="BB786" t="n">
        <v>217237</v>
      </c>
      <c r="BC786" t="n">
        <v>13.385</v>
      </c>
      <c r="BD786" t="n">
        <v>52.567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1124</v>
      </c>
      <c r="F787" t="n">
        <v>-1</v>
      </c>
      <c r="G787" t="s">
        <v>74</v>
      </c>
      <c r="H787" t="s">
        <v>75</v>
      </c>
      <c r="I787" t="s"/>
      <c r="J787" t="s">
        <v>74</v>
      </c>
      <c r="K787" t="n">
        <v>55</v>
      </c>
      <c r="L787" t="s">
        <v>76</v>
      </c>
      <c r="M787" t="s"/>
      <c r="N787" t="s">
        <v>113</v>
      </c>
      <c r="O787" t="s">
        <v>78</v>
      </c>
      <c r="P787" t="s">
        <v>1124</v>
      </c>
      <c r="Q787" t="s"/>
      <c r="R787" t="s">
        <v>513</v>
      </c>
      <c r="S787" t="s">
        <v>417</v>
      </c>
      <c r="T787" t="s">
        <v>81</v>
      </c>
      <c r="U787" t="s">
        <v>82</v>
      </c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HYPERLINK("https://hotelmonitor-cachepage.eclerx.com/savepage/tk_15444277228011508_sr_2399.html","info")</f>
        <v/>
      </c>
      <c r="AA787" t="n">
        <v>-2071486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88</v>
      </c>
      <c r="AO787" t="s"/>
      <c r="AP787" t="n">
        <v>489</v>
      </c>
      <c r="AQ787" t="s">
        <v>89</v>
      </c>
      <c r="AR787" t="s"/>
      <c r="AS787" t="s"/>
      <c r="AT787" t="s">
        <v>90</v>
      </c>
      <c r="AU787" t="s"/>
      <c r="AV787" t="s"/>
      <c r="AW787" t="s"/>
      <c r="AX787" t="s"/>
      <c r="AY787" t="n">
        <v>2071486</v>
      </c>
      <c r="AZ787" t="s">
        <v>1125</v>
      </c>
      <c r="BA787" t="s"/>
      <c r="BB787" t="n">
        <v>217237</v>
      </c>
      <c r="BC787" t="n">
        <v>13.385</v>
      </c>
      <c r="BD787" t="n">
        <v>52.567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1126</v>
      </c>
      <c r="F788" t="n">
        <v>2911087</v>
      </c>
      <c r="G788" t="s">
        <v>74</v>
      </c>
      <c r="H788" t="s">
        <v>75</v>
      </c>
      <c r="I788" t="s"/>
      <c r="J788" t="s">
        <v>74</v>
      </c>
      <c r="K788" t="n">
        <v>41.3</v>
      </c>
      <c r="L788" t="s">
        <v>76</v>
      </c>
      <c r="M788" t="s"/>
      <c r="N788" t="s">
        <v>113</v>
      </c>
      <c r="O788" t="s">
        <v>78</v>
      </c>
      <c r="P788" t="s">
        <v>1127</v>
      </c>
      <c r="Q788" t="s"/>
      <c r="R788" t="s">
        <v>114</v>
      </c>
      <c r="S788" t="s">
        <v>1128</v>
      </c>
      <c r="T788" t="s">
        <v>81</v>
      </c>
      <c r="U788" t="s">
        <v>82</v>
      </c>
      <c r="V788" t="s">
        <v>83</v>
      </c>
      <c r="W788" t="s">
        <v>84</v>
      </c>
      <c r="X788" t="s"/>
      <c r="Y788" t="s">
        <v>85</v>
      </c>
      <c r="Z788">
        <f>HYPERLINK("https://hotelmonitor-cachepage.eclerx.com/savepage/tk_15444267837377887_sr_2399.html","info")</f>
        <v/>
      </c>
      <c r="AA788" t="n">
        <v>460941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88</v>
      </c>
      <c r="AO788" t="s"/>
      <c r="AP788" t="n">
        <v>210</v>
      </c>
      <c r="AQ788" t="s">
        <v>89</v>
      </c>
      <c r="AR788" t="s"/>
      <c r="AS788" t="s"/>
      <c r="AT788" t="s">
        <v>90</v>
      </c>
      <c r="AU788" t="s"/>
      <c r="AV788" t="s"/>
      <c r="AW788" t="s"/>
      <c r="AX788" t="s"/>
      <c r="AY788" t="n">
        <v>3738728</v>
      </c>
      <c r="AZ788" t="s">
        <v>1129</v>
      </c>
      <c r="BA788" t="s"/>
      <c r="BB788" t="n">
        <v>22605</v>
      </c>
      <c r="BC788" t="n">
        <v>13.49866</v>
      </c>
      <c r="BD788" t="n">
        <v>52.53931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1126</v>
      </c>
      <c r="F789" t="n">
        <v>2911087</v>
      </c>
      <c r="G789" t="s">
        <v>74</v>
      </c>
      <c r="H789" t="s">
        <v>75</v>
      </c>
      <c r="I789" t="s"/>
      <c r="J789" t="s">
        <v>74</v>
      </c>
      <c r="K789" t="n">
        <v>42.3</v>
      </c>
      <c r="L789" t="s">
        <v>76</v>
      </c>
      <c r="M789" t="s"/>
      <c r="N789" t="s">
        <v>177</v>
      </c>
      <c r="O789" t="s">
        <v>78</v>
      </c>
      <c r="P789" t="s">
        <v>1127</v>
      </c>
      <c r="Q789" t="s"/>
      <c r="R789" t="s">
        <v>114</v>
      </c>
      <c r="S789" t="s">
        <v>1130</v>
      </c>
      <c r="T789" t="s">
        <v>81</v>
      </c>
      <c r="U789" t="s">
        <v>82</v>
      </c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HYPERLINK("https://hotelmonitor-cachepage.eclerx.com/savepage/tk_15444267837377887_sr_2399.html","info")</f>
        <v/>
      </c>
      <c r="AA789" t="n">
        <v>460941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88</v>
      </c>
      <c r="AO789" t="s"/>
      <c r="AP789" t="n">
        <v>210</v>
      </c>
      <c r="AQ789" t="s">
        <v>89</v>
      </c>
      <c r="AR789" t="s"/>
      <c r="AS789" t="s"/>
      <c r="AT789" t="s">
        <v>90</v>
      </c>
      <c r="AU789" t="s"/>
      <c r="AV789" t="s"/>
      <c r="AW789" t="s"/>
      <c r="AX789" t="s"/>
      <c r="AY789" t="n">
        <v>3738728</v>
      </c>
      <c r="AZ789" t="s">
        <v>1129</v>
      </c>
      <c r="BA789" t="s"/>
      <c r="BB789" t="n">
        <v>22605</v>
      </c>
      <c r="BC789" t="n">
        <v>13.49866</v>
      </c>
      <c r="BD789" t="n">
        <v>52.53931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1131</v>
      </c>
      <c r="F790" t="n">
        <v>5370325</v>
      </c>
      <c r="G790" t="s">
        <v>74</v>
      </c>
      <c r="H790" t="s">
        <v>75</v>
      </c>
      <c r="I790" t="s"/>
      <c r="J790" t="s">
        <v>74</v>
      </c>
      <c r="K790" t="n">
        <v>80</v>
      </c>
      <c r="L790" t="s">
        <v>76</v>
      </c>
      <c r="M790" t="s"/>
      <c r="N790" t="s">
        <v>158</v>
      </c>
      <c r="O790" t="s">
        <v>78</v>
      </c>
      <c r="P790" t="s">
        <v>1132</v>
      </c>
      <c r="Q790" t="s"/>
      <c r="R790" t="s">
        <v>79</v>
      </c>
      <c r="S790" t="s">
        <v>254</v>
      </c>
      <c r="T790" t="s">
        <v>81</v>
      </c>
      <c r="U790" t="s">
        <v>82</v>
      </c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HYPERLINK("https://hotelmonitor-cachepage.eclerx.com/savepage/tk_1544426753999681_sr_2399.html","info")</f>
        <v/>
      </c>
      <c r="AA790" t="n">
        <v>134649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88</v>
      </c>
      <c r="AO790" t="s"/>
      <c r="AP790" t="n">
        <v>201</v>
      </c>
      <c r="AQ790" t="s">
        <v>89</v>
      </c>
      <c r="AR790" t="s"/>
      <c r="AS790" t="s"/>
      <c r="AT790" t="s">
        <v>90</v>
      </c>
      <c r="AU790" t="s"/>
      <c r="AV790" t="s"/>
      <c r="AW790" t="s"/>
      <c r="AX790" t="s"/>
      <c r="AY790" t="n">
        <v>937700</v>
      </c>
      <c r="AZ790" t="s">
        <v>1133</v>
      </c>
      <c r="BA790" t="s"/>
      <c r="BB790" t="n">
        <v>419430</v>
      </c>
      <c r="BC790" t="n">
        <v>13.3981</v>
      </c>
      <c r="BD790" t="n">
        <v>52.51507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1131</v>
      </c>
      <c r="F791" t="n">
        <v>5370325</v>
      </c>
      <c r="G791" t="s">
        <v>74</v>
      </c>
      <c r="H791" t="s">
        <v>75</v>
      </c>
      <c r="I791" t="s"/>
      <c r="J791" t="s">
        <v>74</v>
      </c>
      <c r="K791" t="n">
        <v>400</v>
      </c>
      <c r="L791" t="s">
        <v>76</v>
      </c>
      <c r="M791" t="s"/>
      <c r="N791" t="s">
        <v>121</v>
      </c>
      <c r="O791" t="s">
        <v>78</v>
      </c>
      <c r="P791" t="s">
        <v>1132</v>
      </c>
      <c r="Q791" t="s"/>
      <c r="R791" t="s">
        <v>79</v>
      </c>
      <c r="S791" t="s">
        <v>1134</v>
      </c>
      <c r="T791" t="s">
        <v>81</v>
      </c>
      <c r="U791" t="s">
        <v>82</v>
      </c>
      <c r="V791" t="s">
        <v>83</v>
      </c>
      <c r="W791" t="s">
        <v>84</v>
      </c>
      <c r="X791" t="s"/>
      <c r="Y791" t="s">
        <v>85</v>
      </c>
      <c r="Z791">
        <f>HYPERLINK("https://hotelmonitor-cachepage.eclerx.com/savepage/tk_1544426753999681_sr_2399.html","info")</f>
        <v/>
      </c>
      <c r="AA791" t="n">
        <v>134649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88</v>
      </c>
      <c r="AO791" t="s"/>
      <c r="AP791" t="n">
        <v>201</v>
      </c>
      <c r="AQ791" t="s">
        <v>89</v>
      </c>
      <c r="AR791" t="s"/>
      <c r="AS791" t="s"/>
      <c r="AT791" t="s">
        <v>90</v>
      </c>
      <c r="AU791" t="s"/>
      <c r="AV791" t="s"/>
      <c r="AW791" t="s"/>
      <c r="AX791" t="s"/>
      <c r="AY791" t="n">
        <v>937700</v>
      </c>
      <c r="AZ791" t="s">
        <v>1133</v>
      </c>
      <c r="BA791" t="s"/>
      <c r="BB791" t="n">
        <v>419430</v>
      </c>
      <c r="BC791" t="n">
        <v>13.3981</v>
      </c>
      <c r="BD791" t="n">
        <v>52.51507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1131</v>
      </c>
      <c r="F792" t="n">
        <v>5370325</v>
      </c>
      <c r="G792" t="s">
        <v>74</v>
      </c>
      <c r="H792" t="s">
        <v>75</v>
      </c>
      <c r="I792" t="s"/>
      <c r="J792" t="s">
        <v>74</v>
      </c>
      <c r="K792" t="n">
        <v>400.01</v>
      </c>
      <c r="L792" t="s">
        <v>76</v>
      </c>
      <c r="M792" t="s"/>
      <c r="N792" t="s">
        <v>583</v>
      </c>
      <c r="O792" t="s">
        <v>78</v>
      </c>
      <c r="P792" t="s">
        <v>1132</v>
      </c>
      <c r="Q792" t="s"/>
      <c r="R792" t="s">
        <v>79</v>
      </c>
      <c r="S792" t="s">
        <v>1135</v>
      </c>
      <c r="T792" t="s">
        <v>81</v>
      </c>
      <c r="U792" t="s">
        <v>82</v>
      </c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HYPERLINK("https://hotelmonitor-cachepage.eclerx.com/savepage/tk_1544426753999681_sr_2399.html","info")</f>
        <v/>
      </c>
      <c r="AA792" t="n">
        <v>134649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88</v>
      </c>
      <c r="AO792" t="s"/>
      <c r="AP792" t="n">
        <v>201</v>
      </c>
      <c r="AQ792" t="s">
        <v>89</v>
      </c>
      <c r="AR792" t="s"/>
      <c r="AS792" t="s"/>
      <c r="AT792" t="s">
        <v>90</v>
      </c>
      <c r="AU792" t="s"/>
      <c r="AV792" t="s"/>
      <c r="AW792" t="s"/>
      <c r="AX792" t="s"/>
      <c r="AY792" t="n">
        <v>937700</v>
      </c>
      <c r="AZ792" t="s">
        <v>1133</v>
      </c>
      <c r="BA792" t="s"/>
      <c r="BB792" t="n">
        <v>419430</v>
      </c>
      <c r="BC792" t="n">
        <v>13.3981</v>
      </c>
      <c r="BD792" t="n">
        <v>52.51507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1136</v>
      </c>
      <c r="F793" t="n">
        <v>265072</v>
      </c>
      <c r="G793" t="s">
        <v>74</v>
      </c>
      <c r="H793" t="s">
        <v>75</v>
      </c>
      <c r="I793" t="s"/>
      <c r="J793" t="s">
        <v>74</v>
      </c>
      <c r="K793" t="n">
        <v>42.75</v>
      </c>
      <c r="L793" t="s">
        <v>76</v>
      </c>
      <c r="M793" t="s"/>
      <c r="N793" t="s">
        <v>158</v>
      </c>
      <c r="O793" t="s">
        <v>78</v>
      </c>
      <c r="P793" t="s">
        <v>1137</v>
      </c>
      <c r="Q793" t="s"/>
      <c r="R793" t="s">
        <v>119</v>
      </c>
      <c r="S793" t="s">
        <v>1138</v>
      </c>
      <c r="T793" t="s">
        <v>81</v>
      </c>
      <c r="U793" t="s">
        <v>82</v>
      </c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HYPERLINK("https://hotelmonitor-cachepage.eclerx.com/savepage/tk_15444273956377606_sr_2399.html","info")</f>
        <v/>
      </c>
      <c r="AA793" t="n">
        <v>17228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88</v>
      </c>
      <c r="AO793" t="s"/>
      <c r="AP793" t="n">
        <v>393</v>
      </c>
      <c r="AQ793" t="s">
        <v>89</v>
      </c>
      <c r="AR793" t="s"/>
      <c r="AS793" t="s"/>
      <c r="AT793" t="s">
        <v>90</v>
      </c>
      <c r="AU793" t="s"/>
      <c r="AV793" t="s"/>
      <c r="AW793" t="s"/>
      <c r="AX793" t="s"/>
      <c r="AY793" t="n">
        <v>937777</v>
      </c>
      <c r="AZ793" t="s">
        <v>1139</v>
      </c>
      <c r="BA793" t="s"/>
      <c r="BB793" t="n">
        <v>26950</v>
      </c>
      <c r="BC793" t="n">
        <v>13.518084</v>
      </c>
      <c r="BD793" t="n">
        <v>52.533788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1136</v>
      </c>
      <c r="F794" t="n">
        <v>265072</v>
      </c>
      <c r="G794" t="s">
        <v>74</v>
      </c>
      <c r="H794" t="s">
        <v>75</v>
      </c>
      <c r="I794" t="s"/>
      <c r="J794" t="s">
        <v>74</v>
      </c>
      <c r="K794" t="n">
        <v>45.6</v>
      </c>
      <c r="L794" t="s">
        <v>76</v>
      </c>
      <c r="M794" t="s"/>
      <c r="N794" t="s">
        <v>113</v>
      </c>
      <c r="O794" t="s">
        <v>78</v>
      </c>
      <c r="P794" t="s">
        <v>1137</v>
      </c>
      <c r="Q794" t="s"/>
      <c r="R794" t="s">
        <v>119</v>
      </c>
      <c r="S794" t="s">
        <v>1140</v>
      </c>
      <c r="T794" t="s">
        <v>81</v>
      </c>
      <c r="U794" t="s">
        <v>82</v>
      </c>
      <c r="V794" t="s">
        <v>83</v>
      </c>
      <c r="W794" t="s">
        <v>84</v>
      </c>
      <c r="X794" t="s"/>
      <c r="Y794" t="s">
        <v>85</v>
      </c>
      <c r="Z794">
        <f>HYPERLINK("https://hotelmonitor-cachepage.eclerx.com/savepage/tk_15444273956377606_sr_2399.html","info")</f>
        <v/>
      </c>
      <c r="AA794" t="n">
        <v>17228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88</v>
      </c>
      <c r="AO794" t="s"/>
      <c r="AP794" t="n">
        <v>393</v>
      </c>
      <c r="AQ794" t="s">
        <v>89</v>
      </c>
      <c r="AR794" t="s"/>
      <c r="AS794" t="s"/>
      <c r="AT794" t="s">
        <v>90</v>
      </c>
      <c r="AU794" t="s"/>
      <c r="AV794" t="s"/>
      <c r="AW794" t="s"/>
      <c r="AX794" t="s"/>
      <c r="AY794" t="n">
        <v>937777</v>
      </c>
      <c r="AZ794" t="s">
        <v>1139</v>
      </c>
      <c r="BA794" t="s"/>
      <c r="BB794" t="n">
        <v>26950</v>
      </c>
      <c r="BC794" t="n">
        <v>13.518084</v>
      </c>
      <c r="BD794" t="n">
        <v>52.533788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1136</v>
      </c>
      <c r="F795" t="n">
        <v>265072</v>
      </c>
      <c r="G795" t="s">
        <v>74</v>
      </c>
      <c r="H795" t="s">
        <v>75</v>
      </c>
      <c r="I795" t="s"/>
      <c r="J795" t="s">
        <v>74</v>
      </c>
      <c r="K795" t="n">
        <v>67</v>
      </c>
      <c r="L795" t="s">
        <v>76</v>
      </c>
      <c r="M795" t="s"/>
      <c r="N795" t="s">
        <v>739</v>
      </c>
      <c r="O795" t="s">
        <v>78</v>
      </c>
      <c r="P795" t="s">
        <v>1137</v>
      </c>
      <c r="Q795" t="s"/>
      <c r="R795" t="s">
        <v>119</v>
      </c>
      <c r="S795" t="s">
        <v>836</v>
      </c>
      <c r="T795" t="s">
        <v>81</v>
      </c>
      <c r="U795" t="s">
        <v>82</v>
      </c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HYPERLINK("https://hotelmonitor-cachepage.eclerx.com/savepage/tk_15444273956377606_sr_2399.html","info")</f>
        <v/>
      </c>
      <c r="AA795" t="n">
        <v>17228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88</v>
      </c>
      <c r="AO795" t="s"/>
      <c r="AP795" t="n">
        <v>393</v>
      </c>
      <c r="AQ795" t="s">
        <v>89</v>
      </c>
      <c r="AR795" t="s"/>
      <c r="AS795" t="s"/>
      <c r="AT795" t="s">
        <v>90</v>
      </c>
      <c r="AU795" t="s"/>
      <c r="AV795" t="s"/>
      <c r="AW795" t="s"/>
      <c r="AX795" t="s"/>
      <c r="AY795" t="n">
        <v>937777</v>
      </c>
      <c r="AZ795" t="s">
        <v>1139</v>
      </c>
      <c r="BA795" t="s"/>
      <c r="BB795" t="n">
        <v>26950</v>
      </c>
      <c r="BC795" t="n">
        <v>13.518084</v>
      </c>
      <c r="BD795" t="n">
        <v>52.533788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1136</v>
      </c>
      <c r="F796" t="n">
        <v>265072</v>
      </c>
      <c r="G796" t="s">
        <v>74</v>
      </c>
      <c r="H796" t="s">
        <v>75</v>
      </c>
      <c r="I796" t="s"/>
      <c r="J796" t="s">
        <v>74</v>
      </c>
      <c r="K796" t="n">
        <v>97</v>
      </c>
      <c r="L796" t="s">
        <v>76</v>
      </c>
      <c r="M796" t="s"/>
      <c r="N796" t="s">
        <v>1141</v>
      </c>
      <c r="O796" t="s">
        <v>78</v>
      </c>
      <c r="P796" t="s">
        <v>1137</v>
      </c>
      <c r="Q796" t="s"/>
      <c r="R796" t="s">
        <v>119</v>
      </c>
      <c r="S796" t="s">
        <v>305</v>
      </c>
      <c r="T796" t="s">
        <v>81</v>
      </c>
      <c r="U796" t="s">
        <v>82</v>
      </c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HYPERLINK("https://hotelmonitor-cachepage.eclerx.com/savepage/tk_15444273956377606_sr_2399.html","info")</f>
        <v/>
      </c>
      <c r="AA796" t="n">
        <v>17228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88</v>
      </c>
      <c r="AO796" t="s"/>
      <c r="AP796" t="n">
        <v>393</v>
      </c>
      <c r="AQ796" t="s">
        <v>89</v>
      </c>
      <c r="AR796" t="s"/>
      <c r="AS796" t="s"/>
      <c r="AT796" t="s">
        <v>90</v>
      </c>
      <c r="AU796" t="s"/>
      <c r="AV796" t="s"/>
      <c r="AW796" t="s"/>
      <c r="AX796" t="s"/>
      <c r="AY796" t="n">
        <v>937777</v>
      </c>
      <c r="AZ796" t="s">
        <v>1139</v>
      </c>
      <c r="BA796" t="s"/>
      <c r="BB796" t="n">
        <v>26950</v>
      </c>
      <c r="BC796" t="n">
        <v>13.518084</v>
      </c>
      <c r="BD796" t="n">
        <v>52.533788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1142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69.3</v>
      </c>
      <c r="L797" t="s">
        <v>76</v>
      </c>
      <c r="M797" t="s"/>
      <c r="N797" t="s">
        <v>113</v>
      </c>
      <c r="O797" t="s">
        <v>78</v>
      </c>
      <c r="P797" t="s">
        <v>1142</v>
      </c>
      <c r="Q797" t="s"/>
      <c r="R797" t="s">
        <v>114</v>
      </c>
      <c r="S797" t="s">
        <v>1143</v>
      </c>
      <c r="T797" t="s">
        <v>81</v>
      </c>
      <c r="U797" t="s">
        <v>82</v>
      </c>
      <c r="V797" t="s">
        <v>83</v>
      </c>
      <c r="W797" t="s">
        <v>84</v>
      </c>
      <c r="X797" t="s"/>
      <c r="Y797" t="s">
        <v>85</v>
      </c>
      <c r="Z797">
        <f>HYPERLINK("https://hotelmonitor-cachepage.eclerx.com/savepage/tk_15444272763991678_sr_2399.html","info")</f>
        <v/>
      </c>
      <c r="AA797" t="n">
        <v>-2071654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88</v>
      </c>
      <c r="AO797" t="s"/>
      <c r="AP797" t="n">
        <v>355</v>
      </c>
      <c r="AQ797" t="s">
        <v>89</v>
      </c>
      <c r="AR797" t="s"/>
      <c r="AS797" t="s"/>
      <c r="AT797" t="s">
        <v>90</v>
      </c>
      <c r="AU797" t="s"/>
      <c r="AV797" t="s"/>
      <c r="AW797" t="s"/>
      <c r="AX797" t="s"/>
      <c r="AY797" t="n">
        <v>2071654</v>
      </c>
      <c r="AZ797" t="s">
        <v>1144</v>
      </c>
      <c r="BA797" t="s"/>
      <c r="BB797" t="n">
        <v>215498</v>
      </c>
      <c r="BC797" t="n">
        <v>13.41095</v>
      </c>
      <c r="BD797" t="n">
        <v>52.54741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1145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111</v>
      </c>
      <c r="L798" t="s">
        <v>76</v>
      </c>
      <c r="M798" t="s"/>
      <c r="N798" t="s">
        <v>113</v>
      </c>
      <c r="O798" t="s">
        <v>78</v>
      </c>
      <c r="P798" t="s">
        <v>1145</v>
      </c>
      <c r="Q798" t="s"/>
      <c r="R798" t="s">
        <v>79</v>
      </c>
      <c r="S798" t="s">
        <v>779</v>
      </c>
      <c r="T798" t="s">
        <v>81</v>
      </c>
      <c r="U798" t="s">
        <v>82</v>
      </c>
      <c r="V798" t="s">
        <v>83</v>
      </c>
      <c r="W798" t="s">
        <v>84</v>
      </c>
      <c r="X798" t="s"/>
      <c r="Y798" t="s">
        <v>85</v>
      </c>
      <c r="Z798">
        <f>HYPERLINK("https://hotelmonitor-cachepage.eclerx.com/savepage/tk_15444269714364045_sr_2399.html","info")</f>
        <v/>
      </c>
      <c r="AA798" t="n">
        <v>-5868096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88</v>
      </c>
      <c r="AO798" t="s"/>
      <c r="AP798" t="n">
        <v>266</v>
      </c>
      <c r="AQ798" t="s">
        <v>89</v>
      </c>
      <c r="AR798" t="s"/>
      <c r="AS798" t="s"/>
      <c r="AT798" t="s">
        <v>90</v>
      </c>
      <c r="AU798" t="s"/>
      <c r="AV798" t="s"/>
      <c r="AW798" t="s"/>
      <c r="AX798" t="s"/>
      <c r="AY798" t="n">
        <v>5868096</v>
      </c>
      <c r="AZ798" t="s">
        <v>1146</v>
      </c>
      <c r="BA798" t="s"/>
      <c r="BB798" t="n">
        <v>931422</v>
      </c>
      <c r="BC798" t="n">
        <v>13.301138</v>
      </c>
      <c r="BD798" t="n">
        <v>52.429398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1147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58.05</v>
      </c>
      <c r="L799" t="s">
        <v>76</v>
      </c>
      <c r="M799" t="s"/>
      <c r="N799" t="s">
        <v>158</v>
      </c>
      <c r="O799" t="s">
        <v>78</v>
      </c>
      <c r="P799" t="s">
        <v>1147</v>
      </c>
      <c r="Q799" t="s"/>
      <c r="R799" t="s">
        <v>114</v>
      </c>
      <c r="S799" t="s">
        <v>1148</v>
      </c>
      <c r="T799" t="s">
        <v>81</v>
      </c>
      <c r="U799" t="s">
        <v>82</v>
      </c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HYPERLINK("https://hotelmonitor-cachepage.eclerx.com/savepage/tk_15444267060532558_sr_2399.html","info")</f>
        <v/>
      </c>
      <c r="AA799" t="n">
        <v>-5876998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88</v>
      </c>
      <c r="AO799" t="s"/>
      <c r="AP799" t="n">
        <v>189</v>
      </c>
      <c r="AQ799" t="s">
        <v>89</v>
      </c>
      <c r="AR799" t="s"/>
      <c r="AS799" t="s"/>
      <c r="AT799" t="s">
        <v>90</v>
      </c>
      <c r="AU799" t="s"/>
      <c r="AV799" t="s"/>
      <c r="AW799" t="s"/>
      <c r="AX799" t="s"/>
      <c r="AY799" t="n">
        <v>5876998</v>
      </c>
      <c r="AZ799" t="s">
        <v>1149</v>
      </c>
      <c r="BA799" t="s"/>
      <c r="BB799" t="n">
        <v>563529</v>
      </c>
      <c r="BC799" t="n">
        <v>13.38005</v>
      </c>
      <c r="BD799" t="n">
        <v>52.55584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1147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64.5</v>
      </c>
      <c r="L800" t="s">
        <v>76</v>
      </c>
      <c r="M800" t="s"/>
      <c r="N800" t="s">
        <v>113</v>
      </c>
      <c r="O800" t="s">
        <v>78</v>
      </c>
      <c r="P800" t="s">
        <v>1147</v>
      </c>
      <c r="Q800" t="s"/>
      <c r="R800" t="s">
        <v>114</v>
      </c>
      <c r="S800" t="s">
        <v>889</v>
      </c>
      <c r="T800" t="s">
        <v>81</v>
      </c>
      <c r="U800" t="s">
        <v>82</v>
      </c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HYPERLINK("https://hotelmonitor-cachepage.eclerx.com/savepage/tk_15444267060532558_sr_2399.html","info")</f>
        <v/>
      </c>
      <c r="AA800" t="n">
        <v>-5876998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88</v>
      </c>
      <c r="AO800" t="s"/>
      <c r="AP800" t="n">
        <v>189</v>
      </c>
      <c r="AQ800" t="s">
        <v>89</v>
      </c>
      <c r="AR800" t="s"/>
      <c r="AS800" t="s"/>
      <c r="AT800" t="s">
        <v>90</v>
      </c>
      <c r="AU800" t="s"/>
      <c r="AV800" t="s"/>
      <c r="AW800" t="s"/>
      <c r="AX800" t="s"/>
      <c r="AY800" t="n">
        <v>5876998</v>
      </c>
      <c r="AZ800" t="s">
        <v>1149</v>
      </c>
      <c r="BA800" t="s"/>
      <c r="BB800" t="n">
        <v>563529</v>
      </c>
      <c r="BC800" t="n">
        <v>13.38005</v>
      </c>
      <c r="BD800" t="n">
        <v>52.55584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1147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83.5</v>
      </c>
      <c r="L801" t="s">
        <v>76</v>
      </c>
      <c r="M801" t="s"/>
      <c r="N801" t="s">
        <v>1150</v>
      </c>
      <c r="O801" t="s">
        <v>78</v>
      </c>
      <c r="P801" t="s">
        <v>1147</v>
      </c>
      <c r="Q801" t="s"/>
      <c r="R801" t="s">
        <v>114</v>
      </c>
      <c r="S801" t="s">
        <v>1151</v>
      </c>
      <c r="T801" t="s">
        <v>81</v>
      </c>
      <c r="U801" t="s">
        <v>82</v>
      </c>
      <c r="V801" t="s">
        <v>83</v>
      </c>
      <c r="W801" t="s">
        <v>108</v>
      </c>
      <c r="X801" t="s"/>
      <c r="Y801" t="s">
        <v>85</v>
      </c>
      <c r="Z801">
        <f>HYPERLINK("https://hotelmonitor-cachepage.eclerx.com/savepage/tk_15444267060532558_sr_2399.html","info")</f>
        <v/>
      </c>
      <c r="AA801" t="n">
        <v>-5876998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88</v>
      </c>
      <c r="AO801" t="s"/>
      <c r="AP801" t="n">
        <v>189</v>
      </c>
      <c r="AQ801" t="s">
        <v>89</v>
      </c>
      <c r="AR801" t="s"/>
      <c r="AS801" t="s"/>
      <c r="AT801" t="s">
        <v>90</v>
      </c>
      <c r="AU801" t="s"/>
      <c r="AV801" t="s"/>
      <c r="AW801" t="s"/>
      <c r="AX801" t="s"/>
      <c r="AY801" t="n">
        <v>5876998</v>
      </c>
      <c r="AZ801" t="s">
        <v>1149</v>
      </c>
      <c r="BA801" t="s"/>
      <c r="BB801" t="n">
        <v>563529</v>
      </c>
      <c r="BC801" t="n">
        <v>13.38005</v>
      </c>
      <c r="BD801" t="n">
        <v>52.55584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1152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75.59999999999999</v>
      </c>
      <c r="L802" t="s">
        <v>76</v>
      </c>
      <c r="M802" t="s"/>
      <c r="N802" t="s">
        <v>1153</v>
      </c>
      <c r="O802" t="s">
        <v>78</v>
      </c>
      <c r="P802" t="s">
        <v>1152</v>
      </c>
      <c r="Q802" t="s"/>
      <c r="R802" t="s">
        <v>79</v>
      </c>
      <c r="S802" t="s">
        <v>1154</v>
      </c>
      <c r="T802" t="s">
        <v>81</v>
      </c>
      <c r="U802" t="s">
        <v>82</v>
      </c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HYPERLINK("https://hotelmonitor-cachepage.eclerx.com/savepage/tk_15444273212642665_sr_2399.html","info")</f>
        <v/>
      </c>
      <c r="AA802" t="n">
        <v>-6796565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88</v>
      </c>
      <c r="AO802" t="s"/>
      <c r="AP802" t="n">
        <v>369</v>
      </c>
      <c r="AQ802" t="s">
        <v>89</v>
      </c>
      <c r="AR802" t="s"/>
      <c r="AS802" t="s"/>
      <c r="AT802" t="s">
        <v>90</v>
      </c>
      <c r="AU802" t="s"/>
      <c r="AV802" t="s"/>
      <c r="AW802" t="s"/>
      <c r="AX802" t="s"/>
      <c r="AY802" t="n">
        <v>6796565</v>
      </c>
      <c r="AZ802" t="s">
        <v>1155</v>
      </c>
      <c r="BA802" t="s"/>
      <c r="BB802" t="n">
        <v>3176</v>
      </c>
      <c r="BC802" t="n">
        <v>13.318892</v>
      </c>
      <c r="BD802" t="n">
        <v>52.501755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1152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94.55</v>
      </c>
      <c r="L803" t="s">
        <v>76</v>
      </c>
      <c r="M803" t="s"/>
      <c r="N803" t="s">
        <v>669</v>
      </c>
      <c r="O803" t="s">
        <v>78</v>
      </c>
      <c r="P803" t="s">
        <v>1152</v>
      </c>
      <c r="Q803" t="s"/>
      <c r="R803" t="s">
        <v>79</v>
      </c>
      <c r="S803" t="s">
        <v>1156</v>
      </c>
      <c r="T803" t="s">
        <v>81</v>
      </c>
      <c r="U803" t="s">
        <v>82</v>
      </c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HYPERLINK("https://hotelmonitor-cachepage.eclerx.com/savepage/tk_15444273212642665_sr_2399.html","info")</f>
        <v/>
      </c>
      <c r="AA803" t="n">
        <v>-6796565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88</v>
      </c>
      <c r="AO803" t="s"/>
      <c r="AP803" t="n">
        <v>369</v>
      </c>
      <c r="AQ803" t="s">
        <v>89</v>
      </c>
      <c r="AR803" t="s"/>
      <c r="AS803" t="s"/>
      <c r="AT803" t="s">
        <v>90</v>
      </c>
      <c r="AU803" t="s"/>
      <c r="AV803" t="s"/>
      <c r="AW803" t="s"/>
      <c r="AX803" t="s"/>
      <c r="AY803" t="n">
        <v>6796565</v>
      </c>
      <c r="AZ803" t="s">
        <v>1155</v>
      </c>
      <c r="BA803" t="s"/>
      <c r="BB803" t="n">
        <v>3176</v>
      </c>
      <c r="BC803" t="n">
        <v>13.318892</v>
      </c>
      <c r="BD803" t="n">
        <v>52.501755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1152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95.59999999999999</v>
      </c>
      <c r="L804" t="s">
        <v>76</v>
      </c>
      <c r="M804" t="s"/>
      <c r="N804" t="s">
        <v>840</v>
      </c>
      <c r="O804" t="s">
        <v>78</v>
      </c>
      <c r="P804" t="s">
        <v>1152</v>
      </c>
      <c r="Q804" t="s"/>
      <c r="R804" t="s">
        <v>79</v>
      </c>
      <c r="S804" t="s">
        <v>1157</v>
      </c>
      <c r="T804" t="s">
        <v>81</v>
      </c>
      <c r="U804" t="s">
        <v>82</v>
      </c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HYPERLINK("https://hotelmonitor-cachepage.eclerx.com/savepage/tk_15444273212642665_sr_2399.html","info")</f>
        <v/>
      </c>
      <c r="AA804" t="n">
        <v>-6796565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88</v>
      </c>
      <c r="AO804" t="s"/>
      <c r="AP804" t="n">
        <v>369</v>
      </c>
      <c r="AQ804" t="s">
        <v>89</v>
      </c>
      <c r="AR804" t="s"/>
      <c r="AS804" t="s"/>
      <c r="AT804" t="s">
        <v>90</v>
      </c>
      <c r="AU804" t="s"/>
      <c r="AV804" t="s"/>
      <c r="AW804" t="s"/>
      <c r="AX804" t="s"/>
      <c r="AY804" t="n">
        <v>6796565</v>
      </c>
      <c r="AZ804" t="s">
        <v>1155</v>
      </c>
      <c r="BA804" t="s"/>
      <c r="BB804" t="n">
        <v>3176</v>
      </c>
      <c r="BC804" t="n">
        <v>13.318892</v>
      </c>
      <c r="BD804" t="n">
        <v>52.501755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1152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153.5</v>
      </c>
      <c r="L805" t="s">
        <v>76</v>
      </c>
      <c r="M805" t="s"/>
      <c r="N805" t="s">
        <v>840</v>
      </c>
      <c r="O805" t="s">
        <v>78</v>
      </c>
      <c r="P805" t="s">
        <v>1152</v>
      </c>
      <c r="Q805" t="s"/>
      <c r="R805" t="s">
        <v>79</v>
      </c>
      <c r="S805" t="s">
        <v>1158</v>
      </c>
      <c r="T805" t="s">
        <v>81</v>
      </c>
      <c r="U805" t="s">
        <v>82</v>
      </c>
      <c r="V805" t="s">
        <v>83</v>
      </c>
      <c r="W805" t="s">
        <v>108</v>
      </c>
      <c r="X805" t="s"/>
      <c r="Y805" t="s">
        <v>85</v>
      </c>
      <c r="Z805">
        <f>HYPERLINK("https://hotelmonitor-cachepage.eclerx.com/savepage/tk_15444273212642665_sr_2399.html","info")</f>
        <v/>
      </c>
      <c r="AA805" t="n">
        <v>-6796565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88</v>
      </c>
      <c r="AO805" t="s"/>
      <c r="AP805" t="n">
        <v>369</v>
      </c>
      <c r="AQ805" t="s">
        <v>89</v>
      </c>
      <c r="AR805" t="s"/>
      <c r="AS805" t="s"/>
      <c r="AT805" t="s">
        <v>90</v>
      </c>
      <c r="AU805" t="s"/>
      <c r="AV805" t="s"/>
      <c r="AW805" t="s"/>
      <c r="AX805" t="s"/>
      <c r="AY805" t="n">
        <v>6796565</v>
      </c>
      <c r="AZ805" t="s">
        <v>1155</v>
      </c>
      <c r="BA805" t="s"/>
      <c r="BB805" t="n">
        <v>3176</v>
      </c>
      <c r="BC805" t="n">
        <v>13.318892</v>
      </c>
      <c r="BD805" t="n">
        <v>52.501755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1159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89</v>
      </c>
      <c r="L806" t="s">
        <v>76</v>
      </c>
      <c r="M806" t="s"/>
      <c r="N806" t="s">
        <v>121</v>
      </c>
      <c r="O806" t="s">
        <v>78</v>
      </c>
      <c r="P806" t="s">
        <v>1159</v>
      </c>
      <c r="Q806" t="s"/>
      <c r="R806" t="s">
        <v>119</v>
      </c>
      <c r="S806" t="s">
        <v>94</v>
      </c>
      <c r="T806" t="s">
        <v>81</v>
      </c>
      <c r="U806" t="s">
        <v>82</v>
      </c>
      <c r="V806" t="s">
        <v>83</v>
      </c>
      <c r="W806" t="s">
        <v>108</v>
      </c>
      <c r="X806" t="s"/>
      <c r="Y806" t="s">
        <v>85</v>
      </c>
      <c r="Z806">
        <f>HYPERLINK("https://hotelmonitor-cachepage.eclerx.com/savepage/tk_15444274927900097_sr_2399.html","info")</f>
        <v/>
      </c>
      <c r="AA806" t="n">
        <v>-2336562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88</v>
      </c>
      <c r="AO806" t="s"/>
      <c r="AP806" t="n">
        <v>422</v>
      </c>
      <c r="AQ806" t="s">
        <v>89</v>
      </c>
      <c r="AR806" t="s"/>
      <c r="AS806" t="s"/>
      <c r="AT806" t="s">
        <v>90</v>
      </c>
      <c r="AU806" t="s"/>
      <c r="AV806" t="s"/>
      <c r="AW806" t="s"/>
      <c r="AX806" t="s"/>
      <c r="AY806" t="n">
        <v>2336562</v>
      </c>
      <c r="AZ806" t="s">
        <v>1160</v>
      </c>
      <c r="BA806" t="s"/>
      <c r="BB806" t="n">
        <v>766046</v>
      </c>
      <c r="BC806" t="n">
        <v>13.32071</v>
      </c>
      <c r="BD806" t="n">
        <v>52.52081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1161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70</v>
      </c>
      <c r="L807" t="s">
        <v>76</v>
      </c>
      <c r="M807" t="s"/>
      <c r="N807" t="s">
        <v>121</v>
      </c>
      <c r="O807" t="s">
        <v>78</v>
      </c>
      <c r="P807" t="s">
        <v>1161</v>
      </c>
      <c r="Q807" t="s"/>
      <c r="R807" t="s">
        <v>119</v>
      </c>
      <c r="S807" t="s">
        <v>251</v>
      </c>
      <c r="T807" t="s">
        <v>81</v>
      </c>
      <c r="U807" t="s">
        <v>82</v>
      </c>
      <c r="V807" t="s">
        <v>83</v>
      </c>
      <c r="W807" t="s">
        <v>108</v>
      </c>
      <c r="X807" t="s"/>
      <c r="Y807" t="s">
        <v>85</v>
      </c>
      <c r="Z807">
        <f>HYPERLINK("https://hotelmonitor-cachepage.eclerx.com/savepage/tk_15444264320294662_sr_2399.html","info")</f>
        <v/>
      </c>
      <c r="AA807" t="n">
        <v>-2009391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88</v>
      </c>
      <c r="AO807" t="s"/>
      <c r="AP807" t="n">
        <v>110</v>
      </c>
      <c r="AQ807" t="s">
        <v>89</v>
      </c>
      <c r="AR807" t="s"/>
      <c r="AS807" t="s"/>
      <c r="AT807" t="s">
        <v>90</v>
      </c>
      <c r="AU807" t="s"/>
      <c r="AV807" t="s"/>
      <c r="AW807" t="s"/>
      <c r="AX807" t="s"/>
      <c r="AY807" t="n">
        <v>2009391</v>
      </c>
      <c r="AZ807" t="s">
        <v>1162</v>
      </c>
      <c r="BA807" t="s"/>
      <c r="BB807" t="n">
        <v>697198</v>
      </c>
      <c r="BC807" t="n">
        <v>13.350124</v>
      </c>
      <c r="BD807" t="n">
        <v>52.498698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1161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74.90000000000001</v>
      </c>
      <c r="L808" t="s">
        <v>76</v>
      </c>
      <c r="M808" t="s"/>
      <c r="N808" t="s">
        <v>1163</v>
      </c>
      <c r="O808" t="s">
        <v>78</v>
      </c>
      <c r="P808" t="s">
        <v>1161</v>
      </c>
      <c r="Q808" t="s"/>
      <c r="R808" t="s">
        <v>119</v>
      </c>
      <c r="S808" t="s">
        <v>1164</v>
      </c>
      <c r="T808" t="s">
        <v>81</v>
      </c>
      <c r="U808" t="s">
        <v>82</v>
      </c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HYPERLINK("https://hotelmonitor-cachepage.eclerx.com/savepage/tk_15444264320294662_sr_2399.html","info")</f>
        <v/>
      </c>
      <c r="AA808" t="n">
        <v>-2009391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88</v>
      </c>
      <c r="AO808" t="s"/>
      <c r="AP808" t="n">
        <v>110</v>
      </c>
      <c r="AQ808" t="s">
        <v>89</v>
      </c>
      <c r="AR808" t="s"/>
      <c r="AS808" t="s"/>
      <c r="AT808" t="s">
        <v>90</v>
      </c>
      <c r="AU808" t="s"/>
      <c r="AV808" t="s"/>
      <c r="AW808" t="s"/>
      <c r="AX808" t="s"/>
      <c r="AY808" t="n">
        <v>2009391</v>
      </c>
      <c r="AZ808" t="s">
        <v>1162</v>
      </c>
      <c r="BA808" t="s"/>
      <c r="BB808" t="n">
        <v>697198</v>
      </c>
      <c r="BC808" t="n">
        <v>13.350124</v>
      </c>
      <c r="BD808" t="n">
        <v>52.498698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1165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80.09999999999999</v>
      </c>
      <c r="L809" t="s">
        <v>76</v>
      </c>
      <c r="M809" t="s"/>
      <c r="N809" t="s">
        <v>301</v>
      </c>
      <c r="O809" t="s">
        <v>78</v>
      </c>
      <c r="P809" t="s">
        <v>1165</v>
      </c>
      <c r="Q809" t="s"/>
      <c r="R809" t="s">
        <v>114</v>
      </c>
      <c r="S809" t="s">
        <v>267</v>
      </c>
      <c r="T809" t="s">
        <v>81</v>
      </c>
      <c r="U809" t="s">
        <v>82</v>
      </c>
      <c r="V809" t="s">
        <v>83</v>
      </c>
      <c r="W809" t="s">
        <v>108</v>
      </c>
      <c r="X809" t="s"/>
      <c r="Y809" t="s">
        <v>85</v>
      </c>
      <c r="Z809">
        <f>HYPERLINK("https://hotelmonitor-cachepage.eclerx.com/savepage/tk_15444275109809203_sr_2399.html","info")</f>
        <v/>
      </c>
      <c r="AA809" t="n">
        <v>-3423344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88</v>
      </c>
      <c r="AO809" t="s"/>
      <c r="AP809" t="n">
        <v>427</v>
      </c>
      <c r="AQ809" t="s">
        <v>89</v>
      </c>
      <c r="AR809" t="s"/>
      <c r="AS809" t="s"/>
      <c r="AT809" t="s">
        <v>90</v>
      </c>
      <c r="AU809" t="s"/>
      <c r="AV809" t="s"/>
      <c r="AW809" t="s"/>
      <c r="AX809" t="s"/>
      <c r="AY809" t="n">
        <v>3423344</v>
      </c>
      <c r="AZ809" t="s">
        <v>1166</v>
      </c>
      <c r="BA809" t="s"/>
      <c r="BB809" t="n">
        <v>217316</v>
      </c>
      <c r="BC809" t="n">
        <v>13.4159</v>
      </c>
      <c r="BD809" t="n">
        <v>52.54422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1167</v>
      </c>
      <c r="F810" t="n">
        <v>529948</v>
      </c>
      <c r="G810" t="s">
        <v>74</v>
      </c>
      <c r="H810" t="s">
        <v>75</v>
      </c>
      <c r="I810" t="s"/>
      <c r="J810" t="s">
        <v>74</v>
      </c>
      <c r="K810" t="n">
        <v>75</v>
      </c>
      <c r="L810" t="s">
        <v>76</v>
      </c>
      <c r="M810" t="s"/>
      <c r="N810" t="s">
        <v>1168</v>
      </c>
      <c r="O810" t="s">
        <v>78</v>
      </c>
      <c r="P810" t="s">
        <v>1169</v>
      </c>
      <c r="Q810" t="s"/>
      <c r="R810" t="s">
        <v>79</v>
      </c>
      <c r="S810" t="s">
        <v>419</v>
      </c>
      <c r="T810" t="s">
        <v>81</v>
      </c>
      <c r="U810" t="s">
        <v>82</v>
      </c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HYPERLINK("https://hotelmonitor-cachepage.eclerx.com/savepage/tk_15444261116534753_sr_2399.html","info")</f>
        <v/>
      </c>
      <c r="AA810" t="n">
        <v>99181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88</v>
      </c>
      <c r="AO810" t="s"/>
      <c r="AP810" t="n">
        <v>12</v>
      </c>
      <c r="AQ810" t="s">
        <v>89</v>
      </c>
      <c r="AR810" t="s"/>
      <c r="AS810" t="s"/>
      <c r="AT810" t="s">
        <v>90</v>
      </c>
      <c r="AU810" t="s"/>
      <c r="AV810" t="s"/>
      <c r="AW810" t="s"/>
      <c r="AX810" t="s"/>
      <c r="AY810" t="n">
        <v>225697</v>
      </c>
      <c r="AZ810" t="s">
        <v>1170</v>
      </c>
      <c r="BA810" t="s"/>
      <c r="BB810" t="n">
        <v>214340</v>
      </c>
      <c r="BC810" t="n">
        <v>13.334382</v>
      </c>
      <c r="BD810" t="n">
        <v>52.51376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1167</v>
      </c>
      <c r="F811" t="n">
        <v>529948</v>
      </c>
      <c r="G811" t="s">
        <v>74</v>
      </c>
      <c r="H811" t="s">
        <v>75</v>
      </c>
      <c r="I811" t="s"/>
      <c r="J811" t="s">
        <v>74</v>
      </c>
      <c r="K811" t="n">
        <v>94.5</v>
      </c>
      <c r="L811" t="s">
        <v>76</v>
      </c>
      <c r="M811" t="s"/>
      <c r="N811" t="s">
        <v>1171</v>
      </c>
      <c r="O811" t="s">
        <v>78</v>
      </c>
      <c r="P811" t="s">
        <v>1169</v>
      </c>
      <c r="Q811" t="s"/>
      <c r="R811" t="s">
        <v>79</v>
      </c>
      <c r="S811" t="s">
        <v>1058</v>
      </c>
      <c r="T811" t="s">
        <v>81</v>
      </c>
      <c r="U811" t="s">
        <v>82</v>
      </c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HYPERLINK("https://hotelmonitor-cachepage.eclerx.com/savepage/tk_15444261116534753_sr_2399.html","info")</f>
        <v/>
      </c>
      <c r="AA811" t="n">
        <v>99181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88</v>
      </c>
      <c r="AO811" t="s"/>
      <c r="AP811" t="n">
        <v>12</v>
      </c>
      <c r="AQ811" t="s">
        <v>89</v>
      </c>
      <c r="AR811" t="s"/>
      <c r="AS811" t="s"/>
      <c r="AT811" t="s">
        <v>90</v>
      </c>
      <c r="AU811" t="s"/>
      <c r="AV811" t="s"/>
      <c r="AW811" t="s"/>
      <c r="AX811" t="s"/>
      <c r="AY811" t="n">
        <v>225697</v>
      </c>
      <c r="AZ811" t="s">
        <v>1170</v>
      </c>
      <c r="BA811" t="s"/>
      <c r="BB811" t="n">
        <v>214340</v>
      </c>
      <c r="BC811" t="n">
        <v>13.334382</v>
      </c>
      <c r="BD811" t="n">
        <v>52.51376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1167</v>
      </c>
      <c r="F812" t="n">
        <v>529948</v>
      </c>
      <c r="G812" t="s">
        <v>74</v>
      </c>
      <c r="H812" t="s">
        <v>75</v>
      </c>
      <c r="I812" t="s"/>
      <c r="J812" t="s">
        <v>74</v>
      </c>
      <c r="K812" t="n">
        <v>75</v>
      </c>
      <c r="L812" t="s">
        <v>76</v>
      </c>
      <c r="M812" t="s"/>
      <c r="N812" t="s">
        <v>1172</v>
      </c>
      <c r="O812" t="s">
        <v>78</v>
      </c>
      <c r="P812" t="s">
        <v>1169</v>
      </c>
      <c r="Q812" t="s"/>
      <c r="R812" t="s">
        <v>79</v>
      </c>
      <c r="S812" t="s">
        <v>419</v>
      </c>
      <c r="T812" t="s">
        <v>81</v>
      </c>
      <c r="U812" t="s">
        <v>82</v>
      </c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HYPERLINK("https://hotelmonitor-cachepage.eclerx.com/savepage/tk_15444261116534753_sr_2399.html","info")</f>
        <v/>
      </c>
      <c r="AA812" t="n">
        <v>99181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88</v>
      </c>
      <c r="AO812" t="s"/>
      <c r="AP812" t="n">
        <v>12</v>
      </c>
      <c r="AQ812" t="s">
        <v>89</v>
      </c>
      <c r="AR812" t="s"/>
      <c r="AS812" t="s"/>
      <c r="AT812" t="s">
        <v>90</v>
      </c>
      <c r="AU812" t="s"/>
      <c r="AV812" t="s"/>
      <c r="AW812" t="s"/>
      <c r="AX812" t="s"/>
      <c r="AY812" t="n">
        <v>225697</v>
      </c>
      <c r="AZ812" t="s">
        <v>1170</v>
      </c>
      <c r="BA812" t="s"/>
      <c r="BB812" t="n">
        <v>214340</v>
      </c>
      <c r="BC812" t="n">
        <v>13.334382</v>
      </c>
      <c r="BD812" t="n">
        <v>52.51376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1167</v>
      </c>
      <c r="F813" t="n">
        <v>529948</v>
      </c>
      <c r="G813" t="s">
        <v>74</v>
      </c>
      <c r="H813" t="s">
        <v>75</v>
      </c>
      <c r="I813" t="s"/>
      <c r="J813" t="s">
        <v>74</v>
      </c>
      <c r="K813" t="n">
        <v>85</v>
      </c>
      <c r="L813" t="s">
        <v>76</v>
      </c>
      <c r="M813" t="s"/>
      <c r="N813" t="s">
        <v>1173</v>
      </c>
      <c r="O813" t="s">
        <v>78</v>
      </c>
      <c r="P813" t="s">
        <v>1169</v>
      </c>
      <c r="Q813" t="s"/>
      <c r="R813" t="s">
        <v>79</v>
      </c>
      <c r="S813" t="s">
        <v>412</v>
      </c>
      <c r="T813" t="s">
        <v>81</v>
      </c>
      <c r="U813" t="s">
        <v>82</v>
      </c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HYPERLINK("https://hotelmonitor-cachepage.eclerx.com/savepage/tk_15444261116534753_sr_2399.html","info")</f>
        <v/>
      </c>
      <c r="AA813" t="n">
        <v>99181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88</v>
      </c>
      <c r="AO813" t="s"/>
      <c r="AP813" t="n">
        <v>12</v>
      </c>
      <c r="AQ813" t="s">
        <v>89</v>
      </c>
      <c r="AR813" t="s"/>
      <c r="AS813" t="s"/>
      <c r="AT813" t="s">
        <v>90</v>
      </c>
      <c r="AU813" t="s"/>
      <c r="AV813" t="s"/>
      <c r="AW813" t="s"/>
      <c r="AX813" t="s"/>
      <c r="AY813" t="n">
        <v>225697</v>
      </c>
      <c r="AZ813" t="s">
        <v>1170</v>
      </c>
      <c r="BA813" t="s"/>
      <c r="BB813" t="n">
        <v>214340</v>
      </c>
      <c r="BC813" t="n">
        <v>13.334382</v>
      </c>
      <c r="BD813" t="n">
        <v>52.51376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1167</v>
      </c>
      <c r="F814" t="n">
        <v>529948</v>
      </c>
      <c r="G814" t="s">
        <v>74</v>
      </c>
      <c r="H814" t="s">
        <v>75</v>
      </c>
      <c r="I814" t="s"/>
      <c r="J814" t="s">
        <v>74</v>
      </c>
      <c r="K814" t="n">
        <v>85</v>
      </c>
      <c r="L814" t="s">
        <v>76</v>
      </c>
      <c r="M814" t="s"/>
      <c r="N814" t="s">
        <v>96</v>
      </c>
      <c r="O814" t="s">
        <v>78</v>
      </c>
      <c r="P814" t="s">
        <v>1169</v>
      </c>
      <c r="Q814" t="s"/>
      <c r="R814" t="s">
        <v>79</v>
      </c>
      <c r="S814" t="s">
        <v>412</v>
      </c>
      <c r="T814" t="s">
        <v>81</v>
      </c>
      <c r="U814" t="s">
        <v>82</v>
      </c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HYPERLINK("https://hotelmonitor-cachepage.eclerx.com/savepage/tk_15444261116534753_sr_2399.html","info")</f>
        <v/>
      </c>
      <c r="AA814" t="n">
        <v>99181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88</v>
      </c>
      <c r="AO814" t="s"/>
      <c r="AP814" t="n">
        <v>12</v>
      </c>
      <c r="AQ814" t="s">
        <v>89</v>
      </c>
      <c r="AR814" t="s"/>
      <c r="AS814" t="s"/>
      <c r="AT814" t="s">
        <v>90</v>
      </c>
      <c r="AU814" t="s"/>
      <c r="AV814" t="s"/>
      <c r="AW814" t="s"/>
      <c r="AX814" t="s"/>
      <c r="AY814" t="n">
        <v>225697</v>
      </c>
      <c r="AZ814" t="s">
        <v>1170</v>
      </c>
      <c r="BA814" t="s"/>
      <c r="BB814" t="n">
        <v>214340</v>
      </c>
      <c r="BC814" t="n">
        <v>13.334382</v>
      </c>
      <c r="BD814" t="n">
        <v>52.51376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1167</v>
      </c>
      <c r="F815" t="n">
        <v>529948</v>
      </c>
      <c r="G815" t="s">
        <v>74</v>
      </c>
      <c r="H815" t="s">
        <v>75</v>
      </c>
      <c r="I815" t="s"/>
      <c r="J815" t="s">
        <v>74</v>
      </c>
      <c r="K815" t="n">
        <v>85</v>
      </c>
      <c r="L815" t="s">
        <v>76</v>
      </c>
      <c r="M815" t="s"/>
      <c r="N815" t="s">
        <v>1173</v>
      </c>
      <c r="O815" t="s">
        <v>78</v>
      </c>
      <c r="P815" t="s">
        <v>1169</v>
      </c>
      <c r="Q815" t="s"/>
      <c r="R815" t="s">
        <v>79</v>
      </c>
      <c r="S815" t="s">
        <v>412</v>
      </c>
      <c r="T815" t="s">
        <v>81</v>
      </c>
      <c r="U815" t="s">
        <v>82</v>
      </c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HYPERLINK("https://hotelmonitor-cachepage.eclerx.com/savepage/tk_15444261116534753_sr_2399.html","info")</f>
        <v/>
      </c>
      <c r="AA815" t="n">
        <v>99181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88</v>
      </c>
      <c r="AO815" t="s"/>
      <c r="AP815" t="n">
        <v>12</v>
      </c>
      <c r="AQ815" t="s">
        <v>89</v>
      </c>
      <c r="AR815" t="s"/>
      <c r="AS815" t="s"/>
      <c r="AT815" t="s">
        <v>90</v>
      </c>
      <c r="AU815" t="s"/>
      <c r="AV815" t="s"/>
      <c r="AW815" t="s"/>
      <c r="AX815" t="s"/>
      <c r="AY815" t="n">
        <v>225697</v>
      </c>
      <c r="AZ815" t="s">
        <v>1170</v>
      </c>
      <c r="BA815" t="s"/>
      <c r="BB815" t="n">
        <v>214340</v>
      </c>
      <c r="BC815" t="n">
        <v>13.334382</v>
      </c>
      <c r="BD815" t="n">
        <v>52.51376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1167</v>
      </c>
      <c r="F816" t="n">
        <v>529948</v>
      </c>
      <c r="G816" t="s">
        <v>74</v>
      </c>
      <c r="H816" t="s">
        <v>75</v>
      </c>
      <c r="I816" t="s"/>
      <c r="J816" t="s">
        <v>74</v>
      </c>
      <c r="K816" t="n">
        <v>85</v>
      </c>
      <c r="L816" t="s">
        <v>76</v>
      </c>
      <c r="M816" t="s"/>
      <c r="N816" t="s">
        <v>96</v>
      </c>
      <c r="O816" t="s">
        <v>78</v>
      </c>
      <c r="P816" t="s">
        <v>1169</v>
      </c>
      <c r="Q816" t="s"/>
      <c r="R816" t="s">
        <v>79</v>
      </c>
      <c r="S816" t="s">
        <v>412</v>
      </c>
      <c r="T816" t="s">
        <v>81</v>
      </c>
      <c r="U816" t="s">
        <v>82</v>
      </c>
      <c r="V816" t="s">
        <v>83</v>
      </c>
      <c r="W816" t="s">
        <v>84</v>
      </c>
      <c r="X816" t="s"/>
      <c r="Y816" t="s">
        <v>85</v>
      </c>
      <c r="Z816">
        <f>HYPERLINK("https://hotelmonitor-cachepage.eclerx.com/savepage/tk_15444261116534753_sr_2399.html","info")</f>
        <v/>
      </c>
      <c r="AA816" t="n">
        <v>99181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88</v>
      </c>
      <c r="AO816" t="s"/>
      <c r="AP816" t="n">
        <v>12</v>
      </c>
      <c r="AQ816" t="s">
        <v>89</v>
      </c>
      <c r="AR816" t="s"/>
      <c r="AS816" t="s"/>
      <c r="AT816" t="s">
        <v>90</v>
      </c>
      <c r="AU816" t="s"/>
      <c r="AV816" t="s"/>
      <c r="AW816" t="s"/>
      <c r="AX816" t="s"/>
      <c r="AY816" t="n">
        <v>225697</v>
      </c>
      <c r="AZ816" t="s">
        <v>1170</v>
      </c>
      <c r="BA816" t="s"/>
      <c r="BB816" t="n">
        <v>214340</v>
      </c>
      <c r="BC816" t="n">
        <v>13.334382</v>
      </c>
      <c r="BD816" t="n">
        <v>52.51376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1167</v>
      </c>
      <c r="F817" t="n">
        <v>529948</v>
      </c>
      <c r="G817" t="s">
        <v>74</v>
      </c>
      <c r="H817" t="s">
        <v>75</v>
      </c>
      <c r="I817" t="s"/>
      <c r="J817" t="s">
        <v>74</v>
      </c>
      <c r="K817" t="n">
        <v>100</v>
      </c>
      <c r="L817" t="s">
        <v>76</v>
      </c>
      <c r="M817" t="s"/>
      <c r="N817" t="s">
        <v>1174</v>
      </c>
      <c r="O817" t="s">
        <v>78</v>
      </c>
      <c r="P817" t="s">
        <v>1169</v>
      </c>
      <c r="Q817" t="s"/>
      <c r="R817" t="s">
        <v>79</v>
      </c>
      <c r="S817" t="s">
        <v>256</v>
      </c>
      <c r="T817" t="s">
        <v>81</v>
      </c>
      <c r="U817" t="s">
        <v>82</v>
      </c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HYPERLINK("https://hotelmonitor-cachepage.eclerx.com/savepage/tk_15444261116534753_sr_2399.html","info")</f>
        <v/>
      </c>
      <c r="AA817" t="n">
        <v>99181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88</v>
      </c>
      <c r="AO817" t="s"/>
      <c r="AP817" t="n">
        <v>12</v>
      </c>
      <c r="AQ817" t="s">
        <v>89</v>
      </c>
      <c r="AR817" t="s"/>
      <c r="AS817" t="s"/>
      <c r="AT817" t="s">
        <v>90</v>
      </c>
      <c r="AU817" t="s"/>
      <c r="AV817" t="s"/>
      <c r="AW817" t="s"/>
      <c r="AX817" t="s"/>
      <c r="AY817" t="n">
        <v>225697</v>
      </c>
      <c r="AZ817" t="s">
        <v>1170</v>
      </c>
      <c r="BA817" t="s"/>
      <c r="BB817" t="n">
        <v>214340</v>
      </c>
      <c r="BC817" t="n">
        <v>13.334382</v>
      </c>
      <c r="BD817" t="n">
        <v>52.51376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1167</v>
      </c>
      <c r="F818" t="n">
        <v>529948</v>
      </c>
      <c r="G818" t="s">
        <v>74</v>
      </c>
      <c r="H818" t="s">
        <v>75</v>
      </c>
      <c r="I818" t="s"/>
      <c r="J818" t="s">
        <v>74</v>
      </c>
      <c r="K818" t="n">
        <v>100</v>
      </c>
      <c r="L818" t="s">
        <v>76</v>
      </c>
      <c r="M818" t="s"/>
      <c r="N818" t="s">
        <v>1174</v>
      </c>
      <c r="O818" t="s">
        <v>78</v>
      </c>
      <c r="P818" t="s">
        <v>1169</v>
      </c>
      <c r="Q818" t="s"/>
      <c r="R818" t="s">
        <v>79</v>
      </c>
      <c r="S818" t="s">
        <v>256</v>
      </c>
      <c r="T818" t="s">
        <v>81</v>
      </c>
      <c r="U818" t="s">
        <v>82</v>
      </c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HYPERLINK("https://hotelmonitor-cachepage.eclerx.com/savepage/tk_15444261116534753_sr_2399.html","info")</f>
        <v/>
      </c>
      <c r="AA818" t="n">
        <v>99181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88</v>
      </c>
      <c r="AO818" t="s"/>
      <c r="AP818" t="n">
        <v>12</v>
      </c>
      <c r="AQ818" t="s">
        <v>89</v>
      </c>
      <c r="AR818" t="s"/>
      <c r="AS818" t="s"/>
      <c r="AT818" t="s">
        <v>90</v>
      </c>
      <c r="AU818" t="s"/>
      <c r="AV818" t="s"/>
      <c r="AW818" t="s"/>
      <c r="AX818" t="s"/>
      <c r="AY818" t="n">
        <v>225697</v>
      </c>
      <c r="AZ818" t="s">
        <v>1170</v>
      </c>
      <c r="BA818" t="s"/>
      <c r="BB818" t="n">
        <v>214340</v>
      </c>
      <c r="BC818" t="n">
        <v>13.334382</v>
      </c>
      <c r="BD818" t="n">
        <v>52.51376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1167</v>
      </c>
      <c r="F819" t="n">
        <v>529948</v>
      </c>
      <c r="G819" t="s">
        <v>74</v>
      </c>
      <c r="H819" t="s">
        <v>75</v>
      </c>
      <c r="I819" t="s"/>
      <c r="J819" t="s">
        <v>74</v>
      </c>
      <c r="K819" t="n">
        <v>104.5</v>
      </c>
      <c r="L819" t="s">
        <v>76</v>
      </c>
      <c r="M819" t="s"/>
      <c r="N819" t="s">
        <v>1175</v>
      </c>
      <c r="O819" t="s">
        <v>78</v>
      </c>
      <c r="P819" t="s">
        <v>1169</v>
      </c>
      <c r="Q819" t="s"/>
      <c r="R819" t="s">
        <v>79</v>
      </c>
      <c r="S819" t="s">
        <v>1176</v>
      </c>
      <c r="T819" t="s">
        <v>81</v>
      </c>
      <c r="U819" t="s">
        <v>82</v>
      </c>
      <c r="V819" t="s">
        <v>83</v>
      </c>
      <c r="W819" t="s">
        <v>84</v>
      </c>
      <c r="X819" t="s"/>
      <c r="Y819" t="s">
        <v>85</v>
      </c>
      <c r="Z819">
        <f>HYPERLINK("https://hotelmonitor-cachepage.eclerx.com/savepage/tk_15444261116534753_sr_2399.html","info")</f>
        <v/>
      </c>
      <c r="AA819" t="n">
        <v>99181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88</v>
      </c>
      <c r="AO819" t="s"/>
      <c r="AP819" t="n">
        <v>12</v>
      </c>
      <c r="AQ819" t="s">
        <v>89</v>
      </c>
      <c r="AR819" t="s"/>
      <c r="AS819" t="s"/>
      <c r="AT819" t="s">
        <v>90</v>
      </c>
      <c r="AU819" t="s"/>
      <c r="AV819" t="s"/>
      <c r="AW819" t="s"/>
      <c r="AX819" t="s"/>
      <c r="AY819" t="n">
        <v>225697</v>
      </c>
      <c r="AZ819" t="s">
        <v>1170</v>
      </c>
      <c r="BA819" t="s"/>
      <c r="BB819" t="n">
        <v>214340</v>
      </c>
      <c r="BC819" t="n">
        <v>13.334382</v>
      </c>
      <c r="BD819" t="n">
        <v>52.51376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1167</v>
      </c>
      <c r="F820" t="n">
        <v>529948</v>
      </c>
      <c r="G820" t="s">
        <v>74</v>
      </c>
      <c r="H820" t="s">
        <v>75</v>
      </c>
      <c r="I820" t="s"/>
      <c r="J820" t="s">
        <v>74</v>
      </c>
      <c r="K820" t="n">
        <v>104.5</v>
      </c>
      <c r="L820" t="s">
        <v>76</v>
      </c>
      <c r="M820" t="s"/>
      <c r="N820" t="s">
        <v>93</v>
      </c>
      <c r="O820" t="s">
        <v>78</v>
      </c>
      <c r="P820" t="s">
        <v>1169</v>
      </c>
      <c r="Q820" t="s"/>
      <c r="R820" t="s">
        <v>79</v>
      </c>
      <c r="S820" t="s">
        <v>1176</v>
      </c>
      <c r="T820" t="s">
        <v>81</v>
      </c>
      <c r="U820" t="s">
        <v>82</v>
      </c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HYPERLINK("https://hotelmonitor-cachepage.eclerx.com/savepage/tk_15444261116534753_sr_2399.html","info")</f>
        <v/>
      </c>
      <c r="AA820" t="n">
        <v>99181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88</v>
      </c>
      <c r="AO820" t="s"/>
      <c r="AP820" t="n">
        <v>12</v>
      </c>
      <c r="AQ820" t="s">
        <v>89</v>
      </c>
      <c r="AR820" t="s"/>
      <c r="AS820" t="s"/>
      <c r="AT820" t="s">
        <v>90</v>
      </c>
      <c r="AU820" t="s"/>
      <c r="AV820" t="s"/>
      <c r="AW820" t="s"/>
      <c r="AX820" t="s"/>
      <c r="AY820" t="n">
        <v>225697</v>
      </c>
      <c r="AZ820" t="s">
        <v>1170</v>
      </c>
      <c r="BA820" t="s"/>
      <c r="BB820" t="n">
        <v>214340</v>
      </c>
      <c r="BC820" t="n">
        <v>13.334382</v>
      </c>
      <c r="BD820" t="n">
        <v>52.51376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1167</v>
      </c>
      <c r="F821" t="n">
        <v>529948</v>
      </c>
      <c r="G821" t="s">
        <v>74</v>
      </c>
      <c r="H821" t="s">
        <v>75</v>
      </c>
      <c r="I821" t="s"/>
      <c r="J821" t="s">
        <v>74</v>
      </c>
      <c r="K821" t="n">
        <v>111</v>
      </c>
      <c r="L821" t="s">
        <v>76</v>
      </c>
      <c r="M821" t="s"/>
      <c r="N821" t="s">
        <v>1172</v>
      </c>
      <c r="O821" t="s">
        <v>78</v>
      </c>
      <c r="P821" t="s">
        <v>1169</v>
      </c>
      <c r="Q821" t="s"/>
      <c r="R821" t="s">
        <v>79</v>
      </c>
      <c r="S821" t="s">
        <v>779</v>
      </c>
      <c r="T821" t="s">
        <v>81</v>
      </c>
      <c r="U821" t="s">
        <v>82</v>
      </c>
      <c r="V821" t="s">
        <v>83</v>
      </c>
      <c r="W821" t="s">
        <v>108</v>
      </c>
      <c r="X821" t="s"/>
      <c r="Y821" t="s">
        <v>85</v>
      </c>
      <c r="Z821">
        <f>HYPERLINK("https://hotelmonitor-cachepage.eclerx.com/savepage/tk_15444261116534753_sr_2399.html","info")</f>
        <v/>
      </c>
      <c r="AA821" t="n">
        <v>99181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88</v>
      </c>
      <c r="AO821" t="s"/>
      <c r="AP821" t="n">
        <v>12</v>
      </c>
      <c r="AQ821" t="s">
        <v>89</v>
      </c>
      <c r="AR821" t="s"/>
      <c r="AS821" t="s"/>
      <c r="AT821" t="s">
        <v>90</v>
      </c>
      <c r="AU821" t="s"/>
      <c r="AV821" t="s"/>
      <c r="AW821" t="s"/>
      <c r="AX821" t="s"/>
      <c r="AY821" t="n">
        <v>225697</v>
      </c>
      <c r="AZ821" t="s">
        <v>1170</v>
      </c>
      <c r="BA821" t="s"/>
      <c r="BB821" t="n">
        <v>214340</v>
      </c>
      <c r="BC821" t="n">
        <v>13.334382</v>
      </c>
      <c r="BD821" t="n">
        <v>52.51376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1167</v>
      </c>
      <c r="F822" t="n">
        <v>529948</v>
      </c>
      <c r="G822" t="s">
        <v>74</v>
      </c>
      <c r="H822" t="s">
        <v>75</v>
      </c>
      <c r="I822" t="s"/>
      <c r="J822" t="s">
        <v>74</v>
      </c>
      <c r="K822" t="n">
        <v>119.5</v>
      </c>
      <c r="L822" t="s">
        <v>76</v>
      </c>
      <c r="M822" t="s"/>
      <c r="N822" t="s">
        <v>1177</v>
      </c>
      <c r="O822" t="s">
        <v>78</v>
      </c>
      <c r="P822" t="s">
        <v>1169</v>
      </c>
      <c r="Q822" t="s"/>
      <c r="R822" t="s">
        <v>79</v>
      </c>
      <c r="S822" t="s">
        <v>1178</v>
      </c>
      <c r="T822" t="s">
        <v>81</v>
      </c>
      <c r="U822" t="s">
        <v>82</v>
      </c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HYPERLINK("https://hotelmonitor-cachepage.eclerx.com/savepage/tk_15444261116534753_sr_2399.html","info")</f>
        <v/>
      </c>
      <c r="AA822" t="n">
        <v>99181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88</v>
      </c>
      <c r="AO822" t="s"/>
      <c r="AP822" t="n">
        <v>12</v>
      </c>
      <c r="AQ822" t="s">
        <v>89</v>
      </c>
      <c r="AR822" t="s"/>
      <c r="AS822" t="s"/>
      <c r="AT822" t="s">
        <v>90</v>
      </c>
      <c r="AU822" t="s"/>
      <c r="AV822" t="s"/>
      <c r="AW822" t="s"/>
      <c r="AX822" t="s"/>
      <c r="AY822" t="n">
        <v>225697</v>
      </c>
      <c r="AZ822" t="s">
        <v>1170</v>
      </c>
      <c r="BA822" t="s"/>
      <c r="BB822" t="n">
        <v>214340</v>
      </c>
      <c r="BC822" t="n">
        <v>13.334382</v>
      </c>
      <c r="BD822" t="n">
        <v>52.51376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1167</v>
      </c>
      <c r="F823" t="n">
        <v>529948</v>
      </c>
      <c r="G823" t="s">
        <v>74</v>
      </c>
      <c r="H823" t="s">
        <v>75</v>
      </c>
      <c r="I823" t="s"/>
      <c r="J823" t="s">
        <v>74</v>
      </c>
      <c r="K823" t="n">
        <v>120.5</v>
      </c>
      <c r="L823" t="s">
        <v>76</v>
      </c>
      <c r="M823" t="s"/>
      <c r="N823" t="s">
        <v>1172</v>
      </c>
      <c r="O823" t="s">
        <v>78</v>
      </c>
      <c r="P823" t="s">
        <v>1169</v>
      </c>
      <c r="Q823" t="s"/>
      <c r="R823" t="s">
        <v>79</v>
      </c>
      <c r="S823" t="s">
        <v>1179</v>
      </c>
      <c r="T823" t="s">
        <v>81</v>
      </c>
      <c r="U823" t="s">
        <v>82</v>
      </c>
      <c r="V823" t="s">
        <v>83</v>
      </c>
      <c r="W823" t="s">
        <v>108</v>
      </c>
      <c r="X823" t="s"/>
      <c r="Y823" t="s">
        <v>85</v>
      </c>
      <c r="Z823">
        <f>HYPERLINK("https://hotelmonitor-cachepage.eclerx.com/savepage/tk_15444261116534753_sr_2399.html","info")</f>
        <v/>
      </c>
      <c r="AA823" t="n">
        <v>99181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88</v>
      </c>
      <c r="AO823" t="s"/>
      <c r="AP823" t="n">
        <v>12</v>
      </c>
      <c r="AQ823" t="s">
        <v>89</v>
      </c>
      <c r="AR823" t="s"/>
      <c r="AS823" t="s"/>
      <c r="AT823" t="s">
        <v>90</v>
      </c>
      <c r="AU823" t="s"/>
      <c r="AV823" t="s"/>
      <c r="AW823" t="s"/>
      <c r="AX823" t="s"/>
      <c r="AY823" t="n">
        <v>225697</v>
      </c>
      <c r="AZ823" t="s">
        <v>1170</v>
      </c>
      <c r="BA823" t="s"/>
      <c r="BB823" t="n">
        <v>214340</v>
      </c>
      <c r="BC823" t="n">
        <v>13.334382</v>
      </c>
      <c r="BD823" t="n">
        <v>52.51376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1167</v>
      </c>
      <c r="F824" t="n">
        <v>529948</v>
      </c>
      <c r="G824" t="s">
        <v>74</v>
      </c>
      <c r="H824" t="s">
        <v>75</v>
      </c>
      <c r="I824" t="s"/>
      <c r="J824" t="s">
        <v>74</v>
      </c>
      <c r="K824" t="n">
        <v>121</v>
      </c>
      <c r="L824" t="s">
        <v>76</v>
      </c>
      <c r="M824" t="s"/>
      <c r="N824" t="s">
        <v>1173</v>
      </c>
      <c r="O824" t="s">
        <v>78</v>
      </c>
      <c r="P824" t="s">
        <v>1169</v>
      </c>
      <c r="Q824" t="s"/>
      <c r="R824" t="s">
        <v>79</v>
      </c>
      <c r="S824" t="s">
        <v>230</v>
      </c>
      <c r="T824" t="s">
        <v>81</v>
      </c>
      <c r="U824" t="s">
        <v>82</v>
      </c>
      <c r="V824" t="s">
        <v>83</v>
      </c>
      <c r="W824" t="s">
        <v>108</v>
      </c>
      <c r="X824" t="s"/>
      <c r="Y824" t="s">
        <v>85</v>
      </c>
      <c r="Z824">
        <f>HYPERLINK("https://hotelmonitor-cachepage.eclerx.com/savepage/tk_15444261116534753_sr_2399.html","info")</f>
        <v/>
      </c>
      <c r="AA824" t="n">
        <v>99181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88</v>
      </c>
      <c r="AO824" t="s"/>
      <c r="AP824" t="n">
        <v>12</v>
      </c>
      <c r="AQ824" t="s">
        <v>89</v>
      </c>
      <c r="AR824" t="s"/>
      <c r="AS824" t="s"/>
      <c r="AT824" t="s">
        <v>90</v>
      </c>
      <c r="AU824" t="s"/>
      <c r="AV824" t="s"/>
      <c r="AW824" t="s"/>
      <c r="AX824" t="s"/>
      <c r="AY824" t="n">
        <v>225697</v>
      </c>
      <c r="AZ824" t="s">
        <v>1170</v>
      </c>
      <c r="BA824" t="s"/>
      <c r="BB824" t="n">
        <v>214340</v>
      </c>
      <c r="BC824" t="n">
        <v>13.334382</v>
      </c>
      <c r="BD824" t="n">
        <v>52.51376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1167</v>
      </c>
      <c r="F825" t="n">
        <v>529948</v>
      </c>
      <c r="G825" t="s">
        <v>74</v>
      </c>
      <c r="H825" t="s">
        <v>75</v>
      </c>
      <c r="I825" t="s"/>
      <c r="J825" t="s">
        <v>74</v>
      </c>
      <c r="K825" t="n">
        <v>121</v>
      </c>
      <c r="L825" t="s">
        <v>76</v>
      </c>
      <c r="M825" t="s"/>
      <c r="N825" t="s">
        <v>96</v>
      </c>
      <c r="O825" t="s">
        <v>78</v>
      </c>
      <c r="P825" t="s">
        <v>1169</v>
      </c>
      <c r="Q825" t="s"/>
      <c r="R825" t="s">
        <v>79</v>
      </c>
      <c r="S825" t="s">
        <v>230</v>
      </c>
      <c r="T825" t="s">
        <v>81</v>
      </c>
      <c r="U825" t="s">
        <v>82</v>
      </c>
      <c r="V825" t="s">
        <v>83</v>
      </c>
      <c r="W825" t="s">
        <v>108</v>
      </c>
      <c r="X825" t="s"/>
      <c r="Y825" t="s">
        <v>85</v>
      </c>
      <c r="Z825">
        <f>HYPERLINK("https://hotelmonitor-cachepage.eclerx.com/savepage/tk_15444261116534753_sr_2399.html","info")</f>
        <v/>
      </c>
      <c r="AA825" t="n">
        <v>99181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88</v>
      </c>
      <c r="AO825" t="s"/>
      <c r="AP825" t="n">
        <v>12</v>
      </c>
      <c r="AQ825" t="s">
        <v>89</v>
      </c>
      <c r="AR825" t="s"/>
      <c r="AS825" t="s"/>
      <c r="AT825" t="s">
        <v>90</v>
      </c>
      <c r="AU825" t="s"/>
      <c r="AV825" t="s"/>
      <c r="AW825" t="s"/>
      <c r="AX825" t="s"/>
      <c r="AY825" t="n">
        <v>225697</v>
      </c>
      <c r="AZ825" t="s">
        <v>1170</v>
      </c>
      <c r="BA825" t="s"/>
      <c r="BB825" t="n">
        <v>214340</v>
      </c>
      <c r="BC825" t="n">
        <v>13.334382</v>
      </c>
      <c r="BD825" t="n">
        <v>52.51376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1167</v>
      </c>
      <c r="F826" t="n">
        <v>529948</v>
      </c>
      <c r="G826" t="s">
        <v>74</v>
      </c>
      <c r="H826" t="s">
        <v>75</v>
      </c>
      <c r="I826" t="s"/>
      <c r="J826" t="s">
        <v>74</v>
      </c>
      <c r="K826" t="n">
        <v>130.5</v>
      </c>
      <c r="L826" t="s">
        <v>76</v>
      </c>
      <c r="M826" t="s"/>
      <c r="N826" t="s">
        <v>1173</v>
      </c>
      <c r="O826" t="s">
        <v>78</v>
      </c>
      <c r="P826" t="s">
        <v>1169</v>
      </c>
      <c r="Q826" t="s"/>
      <c r="R826" t="s">
        <v>79</v>
      </c>
      <c r="S826" t="s">
        <v>1180</v>
      </c>
      <c r="T826" t="s">
        <v>81</v>
      </c>
      <c r="U826" t="s">
        <v>82</v>
      </c>
      <c r="V826" t="s">
        <v>83</v>
      </c>
      <c r="W826" t="s">
        <v>108</v>
      </c>
      <c r="X826" t="s"/>
      <c r="Y826" t="s">
        <v>85</v>
      </c>
      <c r="Z826">
        <f>HYPERLINK("https://hotelmonitor-cachepage.eclerx.com/savepage/tk_15444261116534753_sr_2399.html","info")</f>
        <v/>
      </c>
      <c r="AA826" t="n">
        <v>99181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88</v>
      </c>
      <c r="AO826" t="s"/>
      <c r="AP826" t="n">
        <v>12</v>
      </c>
      <c r="AQ826" t="s">
        <v>89</v>
      </c>
      <c r="AR826" t="s"/>
      <c r="AS826" t="s"/>
      <c r="AT826" t="s">
        <v>90</v>
      </c>
      <c r="AU826" t="s"/>
      <c r="AV826" t="s"/>
      <c r="AW826" t="s"/>
      <c r="AX826" t="s"/>
      <c r="AY826" t="n">
        <v>225697</v>
      </c>
      <c r="AZ826" t="s">
        <v>1170</v>
      </c>
      <c r="BA826" t="s"/>
      <c r="BB826" t="n">
        <v>214340</v>
      </c>
      <c r="BC826" t="n">
        <v>13.334382</v>
      </c>
      <c r="BD826" t="n">
        <v>52.51376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1167</v>
      </c>
      <c r="F827" t="n">
        <v>529948</v>
      </c>
      <c r="G827" t="s">
        <v>74</v>
      </c>
      <c r="H827" t="s">
        <v>75</v>
      </c>
      <c r="I827" t="s"/>
      <c r="J827" t="s">
        <v>74</v>
      </c>
      <c r="K827" t="n">
        <v>130.5</v>
      </c>
      <c r="L827" t="s">
        <v>76</v>
      </c>
      <c r="M827" t="s"/>
      <c r="N827" t="s">
        <v>96</v>
      </c>
      <c r="O827" t="s">
        <v>78</v>
      </c>
      <c r="P827" t="s">
        <v>1169</v>
      </c>
      <c r="Q827" t="s"/>
      <c r="R827" t="s">
        <v>79</v>
      </c>
      <c r="S827" t="s">
        <v>1180</v>
      </c>
      <c r="T827" t="s">
        <v>81</v>
      </c>
      <c r="U827" t="s">
        <v>82</v>
      </c>
      <c r="V827" t="s">
        <v>83</v>
      </c>
      <c r="W827" t="s">
        <v>108</v>
      </c>
      <c r="X827" t="s"/>
      <c r="Y827" t="s">
        <v>85</v>
      </c>
      <c r="Z827">
        <f>HYPERLINK("https://hotelmonitor-cachepage.eclerx.com/savepage/tk_15444261116534753_sr_2399.html","info")</f>
        <v/>
      </c>
      <c r="AA827" t="n">
        <v>99181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88</v>
      </c>
      <c r="AO827" t="s"/>
      <c r="AP827" t="n">
        <v>12</v>
      </c>
      <c r="AQ827" t="s">
        <v>89</v>
      </c>
      <c r="AR827" t="s"/>
      <c r="AS827" t="s"/>
      <c r="AT827" t="s">
        <v>90</v>
      </c>
      <c r="AU827" t="s"/>
      <c r="AV827" t="s"/>
      <c r="AW827" t="s"/>
      <c r="AX827" t="s"/>
      <c r="AY827" t="n">
        <v>225697</v>
      </c>
      <c r="AZ827" t="s">
        <v>1170</v>
      </c>
      <c r="BA827" t="s"/>
      <c r="BB827" t="n">
        <v>214340</v>
      </c>
      <c r="BC827" t="n">
        <v>13.334382</v>
      </c>
      <c r="BD827" t="n">
        <v>52.51376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1167</v>
      </c>
      <c r="F828" t="n">
        <v>529948</v>
      </c>
      <c r="G828" t="s">
        <v>74</v>
      </c>
      <c r="H828" t="s">
        <v>75</v>
      </c>
      <c r="I828" t="s"/>
      <c r="J828" t="s">
        <v>74</v>
      </c>
      <c r="K828" t="n">
        <v>130.5</v>
      </c>
      <c r="L828" t="s">
        <v>76</v>
      </c>
      <c r="M828" t="s"/>
      <c r="N828" t="s">
        <v>1171</v>
      </c>
      <c r="O828" t="s">
        <v>78</v>
      </c>
      <c r="P828" t="s">
        <v>1169</v>
      </c>
      <c r="Q828" t="s"/>
      <c r="R828" t="s">
        <v>79</v>
      </c>
      <c r="S828" t="s">
        <v>1180</v>
      </c>
      <c r="T828" t="s">
        <v>81</v>
      </c>
      <c r="U828" t="s">
        <v>82</v>
      </c>
      <c r="V828" t="s">
        <v>83</v>
      </c>
      <c r="W828" t="s">
        <v>108</v>
      </c>
      <c r="X828" t="s"/>
      <c r="Y828" t="s">
        <v>85</v>
      </c>
      <c r="Z828">
        <f>HYPERLINK("https://hotelmonitor-cachepage.eclerx.com/savepage/tk_15444261116534753_sr_2399.html","info")</f>
        <v/>
      </c>
      <c r="AA828" t="n">
        <v>99181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88</v>
      </c>
      <c r="AO828" t="s"/>
      <c r="AP828" t="n">
        <v>12</v>
      </c>
      <c r="AQ828" t="s">
        <v>89</v>
      </c>
      <c r="AR828" t="s"/>
      <c r="AS828" t="s"/>
      <c r="AT828" t="s">
        <v>90</v>
      </c>
      <c r="AU828" t="s"/>
      <c r="AV828" t="s"/>
      <c r="AW828" t="s"/>
      <c r="AX828" t="s"/>
      <c r="AY828" t="n">
        <v>225697</v>
      </c>
      <c r="AZ828" t="s">
        <v>1170</v>
      </c>
      <c r="BA828" t="s"/>
      <c r="BB828" t="n">
        <v>214340</v>
      </c>
      <c r="BC828" t="n">
        <v>13.334382</v>
      </c>
      <c r="BD828" t="n">
        <v>52.51376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1167</v>
      </c>
      <c r="F829" t="n">
        <v>529948</v>
      </c>
      <c r="G829" t="s">
        <v>74</v>
      </c>
      <c r="H829" t="s">
        <v>75</v>
      </c>
      <c r="I829" t="s"/>
      <c r="J829" t="s">
        <v>74</v>
      </c>
      <c r="K829" t="n">
        <v>136</v>
      </c>
      <c r="L829" t="s">
        <v>76</v>
      </c>
      <c r="M829" t="s"/>
      <c r="N829" t="s">
        <v>1174</v>
      </c>
      <c r="O829" t="s">
        <v>78</v>
      </c>
      <c r="P829" t="s">
        <v>1169</v>
      </c>
      <c r="Q829" t="s"/>
      <c r="R829" t="s">
        <v>79</v>
      </c>
      <c r="S829" t="s">
        <v>1049</v>
      </c>
      <c r="T829" t="s">
        <v>81</v>
      </c>
      <c r="U829" t="s">
        <v>82</v>
      </c>
      <c r="V829" t="s">
        <v>83</v>
      </c>
      <c r="W829" t="s">
        <v>108</v>
      </c>
      <c r="X829" t="s"/>
      <c r="Y829" t="s">
        <v>85</v>
      </c>
      <c r="Z829">
        <f>HYPERLINK("https://hotelmonitor-cachepage.eclerx.com/savepage/tk_15444261116534753_sr_2399.html","info")</f>
        <v/>
      </c>
      <c r="AA829" t="n">
        <v>99181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88</v>
      </c>
      <c r="AO829" t="s"/>
      <c r="AP829" t="n">
        <v>12</v>
      </c>
      <c r="AQ829" t="s">
        <v>89</v>
      </c>
      <c r="AR829" t="s"/>
      <c r="AS829" t="s"/>
      <c r="AT829" t="s">
        <v>90</v>
      </c>
      <c r="AU829" t="s"/>
      <c r="AV829" t="s"/>
      <c r="AW829" t="s"/>
      <c r="AX829" t="s"/>
      <c r="AY829" t="n">
        <v>225697</v>
      </c>
      <c r="AZ829" t="s">
        <v>1170</v>
      </c>
      <c r="BA829" t="s"/>
      <c r="BB829" t="n">
        <v>214340</v>
      </c>
      <c r="BC829" t="n">
        <v>13.334382</v>
      </c>
      <c r="BD829" t="n">
        <v>52.51376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1181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73</v>
      </c>
      <c r="L830" t="s">
        <v>76</v>
      </c>
      <c r="M830" t="s"/>
      <c r="N830" t="s">
        <v>158</v>
      </c>
      <c r="O830" t="s">
        <v>78</v>
      </c>
      <c r="P830" t="s">
        <v>1181</v>
      </c>
      <c r="Q830" t="s"/>
      <c r="R830" t="s">
        <v>79</v>
      </c>
      <c r="S830" t="s">
        <v>294</v>
      </c>
      <c r="T830" t="s">
        <v>81</v>
      </c>
      <c r="U830" t="s">
        <v>82</v>
      </c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HYPERLINK("https://hotelmonitor-cachepage.eclerx.com/savepage/tk_15444267456496115_sr_2399.html","info")</f>
        <v/>
      </c>
      <c r="AA830" t="n">
        <v>-162971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88</v>
      </c>
      <c r="AO830" t="s"/>
      <c r="AP830" t="n">
        <v>198</v>
      </c>
      <c r="AQ830" t="s">
        <v>89</v>
      </c>
      <c r="AR830" t="s"/>
      <c r="AS830" t="s"/>
      <c r="AT830" t="s">
        <v>90</v>
      </c>
      <c r="AU830" t="s"/>
      <c r="AV830" t="s"/>
      <c r="AW830" t="s"/>
      <c r="AX830" t="s"/>
      <c r="AY830" t="n">
        <v>162971</v>
      </c>
      <c r="AZ830" t="s">
        <v>1182</v>
      </c>
      <c r="BA830" t="s"/>
      <c r="BB830" t="n">
        <v>153163</v>
      </c>
      <c r="BC830" t="n">
        <v>13.38816</v>
      </c>
      <c r="BD830" t="n">
        <v>52.52605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1181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83</v>
      </c>
      <c r="L831" t="s">
        <v>76</v>
      </c>
      <c r="M831" t="s"/>
      <c r="N831" t="s">
        <v>121</v>
      </c>
      <c r="O831" t="s">
        <v>78</v>
      </c>
      <c r="P831" t="s">
        <v>1181</v>
      </c>
      <c r="Q831" t="s"/>
      <c r="R831" t="s">
        <v>79</v>
      </c>
      <c r="S831" t="s">
        <v>1009</v>
      </c>
      <c r="T831" t="s">
        <v>81</v>
      </c>
      <c r="U831" t="s">
        <v>82</v>
      </c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HYPERLINK("https://hotelmonitor-cachepage.eclerx.com/savepage/tk_15444267456496115_sr_2399.html","info")</f>
        <v/>
      </c>
      <c r="AA831" t="n">
        <v>-162971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88</v>
      </c>
      <c r="AO831" t="s"/>
      <c r="AP831" t="n">
        <v>198</v>
      </c>
      <c r="AQ831" t="s">
        <v>89</v>
      </c>
      <c r="AR831" t="s"/>
      <c r="AS831" t="s"/>
      <c r="AT831" t="s">
        <v>90</v>
      </c>
      <c r="AU831" t="s"/>
      <c r="AV831" t="s"/>
      <c r="AW831" t="s"/>
      <c r="AX831" t="s"/>
      <c r="AY831" t="n">
        <v>162971</v>
      </c>
      <c r="AZ831" t="s">
        <v>1182</v>
      </c>
      <c r="BA831" t="s"/>
      <c r="BB831" t="n">
        <v>153163</v>
      </c>
      <c r="BC831" t="n">
        <v>13.38816</v>
      </c>
      <c r="BD831" t="n">
        <v>52.52605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1181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88</v>
      </c>
      <c r="L832" t="s">
        <v>76</v>
      </c>
      <c r="M832" t="s"/>
      <c r="N832" t="s">
        <v>1183</v>
      </c>
      <c r="O832" t="s">
        <v>78</v>
      </c>
      <c r="P832" t="s">
        <v>1181</v>
      </c>
      <c r="Q832" t="s"/>
      <c r="R832" t="s">
        <v>79</v>
      </c>
      <c r="S832" t="s">
        <v>324</v>
      </c>
      <c r="T832" t="s">
        <v>81</v>
      </c>
      <c r="U832" t="s">
        <v>82</v>
      </c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HYPERLINK("https://hotelmonitor-cachepage.eclerx.com/savepage/tk_15444267456496115_sr_2399.html","info")</f>
        <v/>
      </c>
      <c r="AA832" t="n">
        <v>-162971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88</v>
      </c>
      <c r="AO832" t="s"/>
      <c r="AP832" t="n">
        <v>198</v>
      </c>
      <c r="AQ832" t="s">
        <v>89</v>
      </c>
      <c r="AR832" t="s"/>
      <c r="AS832" t="s"/>
      <c r="AT832" t="s">
        <v>90</v>
      </c>
      <c r="AU832" t="s"/>
      <c r="AV832" t="s"/>
      <c r="AW832" t="s"/>
      <c r="AX832" t="s"/>
      <c r="AY832" t="n">
        <v>162971</v>
      </c>
      <c r="AZ832" t="s">
        <v>1182</v>
      </c>
      <c r="BA832" t="s"/>
      <c r="BB832" t="n">
        <v>153163</v>
      </c>
      <c r="BC832" t="n">
        <v>13.38816</v>
      </c>
      <c r="BD832" t="n">
        <v>52.52605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1181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103</v>
      </c>
      <c r="L833" t="s">
        <v>76</v>
      </c>
      <c r="M833" t="s"/>
      <c r="N833" t="s">
        <v>123</v>
      </c>
      <c r="O833" t="s">
        <v>78</v>
      </c>
      <c r="P833" t="s">
        <v>1181</v>
      </c>
      <c r="Q833" t="s"/>
      <c r="R833" t="s">
        <v>79</v>
      </c>
      <c r="S833" t="s">
        <v>349</v>
      </c>
      <c r="T833" t="s">
        <v>81</v>
      </c>
      <c r="U833" t="s">
        <v>82</v>
      </c>
      <c r="V833" t="s">
        <v>83</v>
      </c>
      <c r="W833" t="s">
        <v>108</v>
      </c>
      <c r="X833" t="s"/>
      <c r="Y833" t="s">
        <v>85</v>
      </c>
      <c r="Z833">
        <f>HYPERLINK("https://hotelmonitor-cachepage.eclerx.com/savepage/tk_15444267456496115_sr_2399.html","info")</f>
        <v/>
      </c>
      <c r="AA833" t="n">
        <v>-162971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88</v>
      </c>
      <c r="AO833" t="s"/>
      <c r="AP833" t="n">
        <v>198</v>
      </c>
      <c r="AQ833" t="s">
        <v>89</v>
      </c>
      <c r="AR833" t="s"/>
      <c r="AS833" t="s"/>
      <c r="AT833" t="s">
        <v>90</v>
      </c>
      <c r="AU833" t="s"/>
      <c r="AV833" t="s"/>
      <c r="AW833" t="s"/>
      <c r="AX833" t="s"/>
      <c r="AY833" t="n">
        <v>162971</v>
      </c>
      <c r="AZ833" t="s">
        <v>1182</v>
      </c>
      <c r="BA833" t="s"/>
      <c r="BB833" t="n">
        <v>153163</v>
      </c>
      <c r="BC833" t="n">
        <v>13.38816</v>
      </c>
      <c r="BD833" t="n">
        <v>52.52605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1181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118</v>
      </c>
      <c r="L834" t="s">
        <v>76</v>
      </c>
      <c r="M834" t="s"/>
      <c r="N834" t="s">
        <v>1184</v>
      </c>
      <c r="O834" t="s">
        <v>78</v>
      </c>
      <c r="P834" t="s">
        <v>1181</v>
      </c>
      <c r="Q834" t="s"/>
      <c r="R834" t="s">
        <v>79</v>
      </c>
      <c r="S834" t="s">
        <v>332</v>
      </c>
      <c r="T834" t="s">
        <v>81</v>
      </c>
      <c r="U834" t="s">
        <v>82</v>
      </c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HYPERLINK("https://hotelmonitor-cachepage.eclerx.com/savepage/tk_15444267456496115_sr_2399.html","info")</f>
        <v/>
      </c>
      <c r="AA834" t="n">
        <v>-162971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88</v>
      </c>
      <c r="AO834" t="s"/>
      <c r="AP834" t="n">
        <v>198</v>
      </c>
      <c r="AQ834" t="s">
        <v>89</v>
      </c>
      <c r="AR834" t="s"/>
      <c r="AS834" t="s"/>
      <c r="AT834" t="s">
        <v>90</v>
      </c>
      <c r="AU834" t="s"/>
      <c r="AV834" t="s"/>
      <c r="AW834" t="s"/>
      <c r="AX834" t="s"/>
      <c r="AY834" t="n">
        <v>162971</v>
      </c>
      <c r="AZ834" t="s">
        <v>1182</v>
      </c>
      <c r="BA834" t="s"/>
      <c r="BB834" t="n">
        <v>153163</v>
      </c>
      <c r="BC834" t="n">
        <v>13.38816</v>
      </c>
      <c r="BD834" t="n">
        <v>52.52605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1181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128</v>
      </c>
      <c r="L835" t="s">
        <v>76</v>
      </c>
      <c r="M835" t="s"/>
      <c r="N835" t="s">
        <v>246</v>
      </c>
      <c r="O835" t="s">
        <v>78</v>
      </c>
      <c r="P835" t="s">
        <v>1181</v>
      </c>
      <c r="Q835" t="s"/>
      <c r="R835" t="s">
        <v>79</v>
      </c>
      <c r="S835" t="s">
        <v>686</v>
      </c>
      <c r="T835" t="s">
        <v>81</v>
      </c>
      <c r="U835" t="s">
        <v>82</v>
      </c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HYPERLINK("https://hotelmonitor-cachepage.eclerx.com/savepage/tk_15444267456496115_sr_2399.html","info")</f>
        <v/>
      </c>
      <c r="AA835" t="n">
        <v>-162971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88</v>
      </c>
      <c r="AO835" t="s"/>
      <c r="AP835" t="n">
        <v>198</v>
      </c>
      <c r="AQ835" t="s">
        <v>89</v>
      </c>
      <c r="AR835" t="s"/>
      <c r="AS835" t="s"/>
      <c r="AT835" t="s">
        <v>90</v>
      </c>
      <c r="AU835" t="s"/>
      <c r="AV835" t="s"/>
      <c r="AW835" t="s"/>
      <c r="AX835" t="s"/>
      <c r="AY835" t="n">
        <v>162971</v>
      </c>
      <c r="AZ835" t="s">
        <v>1182</v>
      </c>
      <c r="BA835" t="s"/>
      <c r="BB835" t="n">
        <v>153163</v>
      </c>
      <c r="BC835" t="n">
        <v>13.38816</v>
      </c>
      <c r="BD835" t="n">
        <v>52.52605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1181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138</v>
      </c>
      <c r="L836" t="s">
        <v>76</v>
      </c>
      <c r="M836" t="s"/>
      <c r="N836" t="s">
        <v>1185</v>
      </c>
      <c r="O836" t="s">
        <v>78</v>
      </c>
      <c r="P836" t="s">
        <v>1181</v>
      </c>
      <c r="Q836" t="s"/>
      <c r="R836" t="s">
        <v>79</v>
      </c>
      <c r="S836" t="s">
        <v>1186</v>
      </c>
      <c r="T836" t="s">
        <v>81</v>
      </c>
      <c r="U836" t="s">
        <v>82</v>
      </c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HYPERLINK("https://hotelmonitor-cachepage.eclerx.com/savepage/tk_15444267456496115_sr_2399.html","info")</f>
        <v/>
      </c>
      <c r="AA836" t="n">
        <v>-162971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88</v>
      </c>
      <c r="AO836" t="s"/>
      <c r="AP836" t="n">
        <v>198</v>
      </c>
      <c r="AQ836" t="s">
        <v>89</v>
      </c>
      <c r="AR836" t="s"/>
      <c r="AS836" t="s"/>
      <c r="AT836" t="s">
        <v>90</v>
      </c>
      <c r="AU836" t="s"/>
      <c r="AV836" t="s"/>
      <c r="AW836" t="s"/>
      <c r="AX836" t="s"/>
      <c r="AY836" t="n">
        <v>162971</v>
      </c>
      <c r="AZ836" t="s">
        <v>1182</v>
      </c>
      <c r="BA836" t="s"/>
      <c r="BB836" t="n">
        <v>153163</v>
      </c>
      <c r="BC836" t="n">
        <v>13.38816</v>
      </c>
      <c r="BD836" t="n">
        <v>52.52605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1181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148</v>
      </c>
      <c r="L837" t="s">
        <v>76</v>
      </c>
      <c r="M837" t="s"/>
      <c r="N837" t="s">
        <v>316</v>
      </c>
      <c r="O837" t="s">
        <v>78</v>
      </c>
      <c r="P837" t="s">
        <v>1181</v>
      </c>
      <c r="Q837" t="s"/>
      <c r="R837" t="s">
        <v>79</v>
      </c>
      <c r="S837" t="s">
        <v>391</v>
      </c>
      <c r="T837" t="s">
        <v>81</v>
      </c>
      <c r="U837" t="s">
        <v>82</v>
      </c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HYPERLINK("https://hotelmonitor-cachepage.eclerx.com/savepage/tk_15444267456496115_sr_2399.html","info")</f>
        <v/>
      </c>
      <c r="AA837" t="n">
        <v>-162971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88</v>
      </c>
      <c r="AO837" t="s"/>
      <c r="AP837" t="n">
        <v>198</v>
      </c>
      <c r="AQ837" t="s">
        <v>89</v>
      </c>
      <c r="AR837" t="s"/>
      <c r="AS837" t="s"/>
      <c r="AT837" t="s">
        <v>90</v>
      </c>
      <c r="AU837" t="s"/>
      <c r="AV837" t="s"/>
      <c r="AW837" t="s"/>
      <c r="AX837" t="s"/>
      <c r="AY837" t="n">
        <v>162971</v>
      </c>
      <c r="AZ837" t="s">
        <v>1182</v>
      </c>
      <c r="BA837" t="s"/>
      <c r="BB837" t="n">
        <v>153163</v>
      </c>
      <c r="BC837" t="n">
        <v>13.38816</v>
      </c>
      <c r="BD837" t="n">
        <v>52.52605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1187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88</v>
      </c>
      <c r="L838" t="s">
        <v>76</v>
      </c>
      <c r="M838" t="s"/>
      <c r="N838" t="s">
        <v>158</v>
      </c>
      <c r="O838" t="s">
        <v>78</v>
      </c>
      <c r="P838" t="s">
        <v>1187</v>
      </c>
      <c r="Q838" t="s"/>
      <c r="R838" t="s">
        <v>119</v>
      </c>
      <c r="S838" t="s">
        <v>324</v>
      </c>
      <c r="T838" t="s">
        <v>81</v>
      </c>
      <c r="U838" t="s">
        <v>82</v>
      </c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HYPERLINK("https://hotelmonitor-cachepage.eclerx.com/savepage/tk_15444271999792917_sr_2399.html","info")</f>
        <v/>
      </c>
      <c r="AA838" t="n">
        <v>-2071523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88</v>
      </c>
      <c r="AO838" t="s"/>
      <c r="AP838" t="n">
        <v>333</v>
      </c>
      <c r="AQ838" t="s">
        <v>89</v>
      </c>
      <c r="AR838" t="s"/>
      <c r="AS838" t="s"/>
      <c r="AT838" t="s">
        <v>90</v>
      </c>
      <c r="AU838" t="s"/>
      <c r="AV838" t="s"/>
      <c r="AW838" t="s"/>
      <c r="AX838" t="s"/>
      <c r="AY838" t="n">
        <v>2071523</v>
      </c>
      <c r="AZ838" t="s">
        <v>1188</v>
      </c>
      <c r="BA838" t="s"/>
      <c r="BB838" t="n">
        <v>63998</v>
      </c>
      <c r="BC838" t="n">
        <v>13.40665</v>
      </c>
      <c r="BD838" t="n">
        <v>52.53546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1187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103.5</v>
      </c>
      <c r="L839" t="s">
        <v>76</v>
      </c>
      <c r="M839" t="s"/>
      <c r="N839" t="s">
        <v>113</v>
      </c>
      <c r="O839" t="s">
        <v>78</v>
      </c>
      <c r="P839" t="s">
        <v>1187</v>
      </c>
      <c r="Q839" t="s"/>
      <c r="R839" t="s">
        <v>119</v>
      </c>
      <c r="S839" t="s">
        <v>1189</v>
      </c>
      <c r="T839" t="s">
        <v>81</v>
      </c>
      <c r="U839" t="s">
        <v>82</v>
      </c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HYPERLINK("https://hotelmonitor-cachepage.eclerx.com/savepage/tk_15444271999792917_sr_2399.html","info")</f>
        <v/>
      </c>
      <c r="AA839" t="n">
        <v>-2071523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88</v>
      </c>
      <c r="AO839" t="s"/>
      <c r="AP839" t="n">
        <v>333</v>
      </c>
      <c r="AQ839" t="s">
        <v>89</v>
      </c>
      <c r="AR839" t="s"/>
      <c r="AS839" t="s"/>
      <c r="AT839" t="s">
        <v>90</v>
      </c>
      <c r="AU839" t="s"/>
      <c r="AV839" t="s"/>
      <c r="AW839" t="s"/>
      <c r="AX839" t="s"/>
      <c r="AY839" t="n">
        <v>2071523</v>
      </c>
      <c r="AZ839" t="s">
        <v>1188</v>
      </c>
      <c r="BA839" t="s"/>
      <c r="BB839" t="n">
        <v>63998</v>
      </c>
      <c r="BC839" t="n">
        <v>13.40665</v>
      </c>
      <c r="BD839" t="n">
        <v>52.53546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1187</v>
      </c>
      <c r="F840" t="n">
        <v>-1</v>
      </c>
      <c r="G840" t="s">
        <v>74</v>
      </c>
      <c r="H840" t="s">
        <v>75</v>
      </c>
      <c r="I840" t="s"/>
      <c r="J840" t="s">
        <v>74</v>
      </c>
      <c r="K840" t="n">
        <v>115</v>
      </c>
      <c r="L840" t="s">
        <v>76</v>
      </c>
      <c r="M840" t="s"/>
      <c r="N840" t="s">
        <v>129</v>
      </c>
      <c r="O840" t="s">
        <v>78</v>
      </c>
      <c r="P840" t="s">
        <v>1187</v>
      </c>
      <c r="Q840" t="s"/>
      <c r="R840" t="s">
        <v>119</v>
      </c>
      <c r="S840" t="s">
        <v>271</v>
      </c>
      <c r="T840" t="s">
        <v>81</v>
      </c>
      <c r="U840" t="s">
        <v>82</v>
      </c>
      <c r="V840" t="s">
        <v>83</v>
      </c>
      <c r="W840" t="s">
        <v>84</v>
      </c>
      <c r="X840" t="s"/>
      <c r="Y840" t="s">
        <v>85</v>
      </c>
      <c r="Z840">
        <f>HYPERLINK("https://hotelmonitor-cachepage.eclerx.com/savepage/tk_15444271999792917_sr_2399.html","info")</f>
        <v/>
      </c>
      <c r="AA840" t="n">
        <v>-2071523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88</v>
      </c>
      <c r="AO840" t="s"/>
      <c r="AP840" t="n">
        <v>333</v>
      </c>
      <c r="AQ840" t="s">
        <v>89</v>
      </c>
      <c r="AR840" t="s"/>
      <c r="AS840" t="s"/>
      <c r="AT840" t="s">
        <v>90</v>
      </c>
      <c r="AU840" t="s"/>
      <c r="AV840" t="s"/>
      <c r="AW840" t="s"/>
      <c r="AX840" t="s"/>
      <c r="AY840" t="n">
        <v>2071523</v>
      </c>
      <c r="AZ840" t="s">
        <v>1188</v>
      </c>
      <c r="BA840" t="s"/>
      <c r="BB840" t="n">
        <v>63998</v>
      </c>
      <c r="BC840" t="n">
        <v>13.40665</v>
      </c>
      <c r="BD840" t="n">
        <v>52.53546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1187</v>
      </c>
      <c r="F841" t="n">
        <v>-1</v>
      </c>
      <c r="G841" t="s">
        <v>74</v>
      </c>
      <c r="H841" t="s">
        <v>75</v>
      </c>
      <c r="I841" t="s"/>
      <c r="J841" t="s">
        <v>74</v>
      </c>
      <c r="K841" t="n">
        <v>133</v>
      </c>
      <c r="L841" t="s">
        <v>76</v>
      </c>
      <c r="M841" t="s"/>
      <c r="N841" t="s">
        <v>886</v>
      </c>
      <c r="O841" t="s">
        <v>78</v>
      </c>
      <c r="P841" t="s">
        <v>1187</v>
      </c>
      <c r="Q841" t="s"/>
      <c r="R841" t="s">
        <v>119</v>
      </c>
      <c r="S841" t="s">
        <v>873</v>
      </c>
      <c r="T841" t="s">
        <v>81</v>
      </c>
      <c r="U841" t="s">
        <v>82</v>
      </c>
      <c r="V841" t="s">
        <v>83</v>
      </c>
      <c r="W841" t="s">
        <v>108</v>
      </c>
      <c r="X841" t="s"/>
      <c r="Y841" t="s">
        <v>85</v>
      </c>
      <c r="Z841">
        <f>HYPERLINK("https://hotelmonitor-cachepage.eclerx.com/savepage/tk_15444271999792917_sr_2399.html","info")</f>
        <v/>
      </c>
      <c r="AA841" t="n">
        <v>-2071523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88</v>
      </c>
      <c r="AO841" t="s"/>
      <c r="AP841" t="n">
        <v>333</v>
      </c>
      <c r="AQ841" t="s">
        <v>89</v>
      </c>
      <c r="AR841" t="s"/>
      <c r="AS841" t="s"/>
      <c r="AT841" t="s">
        <v>90</v>
      </c>
      <c r="AU841" t="s"/>
      <c r="AV841" t="s"/>
      <c r="AW841" t="s"/>
      <c r="AX841" t="s"/>
      <c r="AY841" t="n">
        <v>2071523</v>
      </c>
      <c r="AZ841" t="s">
        <v>1188</v>
      </c>
      <c r="BA841" t="s"/>
      <c r="BB841" t="n">
        <v>63998</v>
      </c>
      <c r="BC841" t="n">
        <v>13.40665</v>
      </c>
      <c r="BD841" t="n">
        <v>52.53546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1187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133</v>
      </c>
      <c r="L842" t="s">
        <v>76</v>
      </c>
      <c r="M842" t="s"/>
      <c r="N842" t="s">
        <v>1190</v>
      </c>
      <c r="O842" t="s">
        <v>78</v>
      </c>
      <c r="P842" t="s">
        <v>1187</v>
      </c>
      <c r="Q842" t="s"/>
      <c r="R842" t="s">
        <v>119</v>
      </c>
      <c r="S842" t="s">
        <v>873</v>
      </c>
      <c r="T842" t="s">
        <v>81</v>
      </c>
      <c r="U842" t="s">
        <v>82</v>
      </c>
      <c r="V842" t="s">
        <v>83</v>
      </c>
      <c r="W842" t="s">
        <v>108</v>
      </c>
      <c r="X842" t="s"/>
      <c r="Y842" t="s">
        <v>85</v>
      </c>
      <c r="Z842">
        <f>HYPERLINK("https://hotelmonitor-cachepage.eclerx.com/savepage/tk_15444271999792917_sr_2399.html","info")</f>
        <v/>
      </c>
      <c r="AA842" t="n">
        <v>-2071523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88</v>
      </c>
      <c r="AO842" t="s"/>
      <c r="AP842" t="n">
        <v>333</v>
      </c>
      <c r="AQ842" t="s">
        <v>89</v>
      </c>
      <c r="AR842" t="s"/>
      <c r="AS842" t="s"/>
      <c r="AT842" t="s">
        <v>90</v>
      </c>
      <c r="AU842" t="s"/>
      <c r="AV842" t="s"/>
      <c r="AW842" t="s"/>
      <c r="AX842" t="s"/>
      <c r="AY842" t="n">
        <v>2071523</v>
      </c>
      <c r="AZ842" t="s">
        <v>1188</v>
      </c>
      <c r="BA842" t="s"/>
      <c r="BB842" t="n">
        <v>63998</v>
      </c>
      <c r="BC842" t="n">
        <v>13.40665</v>
      </c>
      <c r="BD842" t="n">
        <v>52.53546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1187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149.5</v>
      </c>
      <c r="L843" t="s">
        <v>76</v>
      </c>
      <c r="M843" t="s"/>
      <c r="N843" t="s">
        <v>193</v>
      </c>
      <c r="O843" t="s">
        <v>78</v>
      </c>
      <c r="P843" t="s">
        <v>1187</v>
      </c>
      <c r="Q843" t="s"/>
      <c r="R843" t="s">
        <v>119</v>
      </c>
      <c r="S843" t="s">
        <v>1191</v>
      </c>
      <c r="T843" t="s">
        <v>81</v>
      </c>
      <c r="U843" t="s">
        <v>82</v>
      </c>
      <c r="V843" t="s">
        <v>83</v>
      </c>
      <c r="W843" t="s">
        <v>84</v>
      </c>
      <c r="X843" t="s"/>
      <c r="Y843" t="s">
        <v>85</v>
      </c>
      <c r="Z843">
        <f>HYPERLINK("https://hotelmonitor-cachepage.eclerx.com/savepage/tk_15444271999792917_sr_2399.html","info")</f>
        <v/>
      </c>
      <c r="AA843" t="n">
        <v>-2071523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88</v>
      </c>
      <c r="AO843" t="s"/>
      <c r="AP843" t="n">
        <v>333</v>
      </c>
      <c r="AQ843" t="s">
        <v>89</v>
      </c>
      <c r="AR843" t="s"/>
      <c r="AS843" t="s"/>
      <c r="AT843" t="s">
        <v>90</v>
      </c>
      <c r="AU843" t="s"/>
      <c r="AV843" t="s"/>
      <c r="AW843" t="s"/>
      <c r="AX843" t="s"/>
      <c r="AY843" t="n">
        <v>2071523</v>
      </c>
      <c r="AZ843" t="s">
        <v>1188</v>
      </c>
      <c r="BA843" t="s"/>
      <c r="BB843" t="n">
        <v>63998</v>
      </c>
      <c r="BC843" t="n">
        <v>13.40665</v>
      </c>
      <c r="BD843" t="n">
        <v>52.53546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1187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167.5</v>
      </c>
      <c r="L844" t="s">
        <v>76</v>
      </c>
      <c r="M844" t="s"/>
      <c r="N844" t="s">
        <v>1192</v>
      </c>
      <c r="O844" t="s">
        <v>78</v>
      </c>
      <c r="P844" t="s">
        <v>1187</v>
      </c>
      <c r="Q844" t="s"/>
      <c r="R844" t="s">
        <v>119</v>
      </c>
      <c r="S844" t="s">
        <v>1193</v>
      </c>
      <c r="T844" t="s">
        <v>81</v>
      </c>
      <c r="U844" t="s">
        <v>82</v>
      </c>
      <c r="V844" t="s">
        <v>83</v>
      </c>
      <c r="W844" t="s">
        <v>108</v>
      </c>
      <c r="X844" t="s"/>
      <c r="Y844" t="s">
        <v>85</v>
      </c>
      <c r="Z844">
        <f>HYPERLINK("https://hotelmonitor-cachepage.eclerx.com/savepage/tk_15444271999792917_sr_2399.html","info")</f>
        <v/>
      </c>
      <c r="AA844" t="n">
        <v>-2071523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88</v>
      </c>
      <c r="AO844" t="s"/>
      <c r="AP844" t="n">
        <v>333</v>
      </c>
      <c r="AQ844" t="s">
        <v>89</v>
      </c>
      <c r="AR844" t="s"/>
      <c r="AS844" t="s"/>
      <c r="AT844" t="s">
        <v>90</v>
      </c>
      <c r="AU844" t="s"/>
      <c r="AV844" t="s"/>
      <c r="AW844" t="s"/>
      <c r="AX844" t="s"/>
      <c r="AY844" t="n">
        <v>2071523</v>
      </c>
      <c r="AZ844" t="s">
        <v>1188</v>
      </c>
      <c r="BA844" t="s"/>
      <c r="BB844" t="n">
        <v>63998</v>
      </c>
      <c r="BC844" t="n">
        <v>13.40665</v>
      </c>
      <c r="BD844" t="n">
        <v>52.53546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1194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84</v>
      </c>
      <c r="L845" t="s">
        <v>76</v>
      </c>
      <c r="M845" t="s"/>
      <c r="N845" t="s">
        <v>1195</v>
      </c>
      <c r="O845" t="s">
        <v>78</v>
      </c>
      <c r="P845" t="s">
        <v>1194</v>
      </c>
      <c r="Q845" t="s"/>
      <c r="R845" t="s">
        <v>119</v>
      </c>
      <c r="S845" t="s">
        <v>777</v>
      </c>
      <c r="T845" t="s">
        <v>81</v>
      </c>
      <c r="U845" t="s">
        <v>82</v>
      </c>
      <c r="V845" t="s">
        <v>83</v>
      </c>
      <c r="W845" t="s">
        <v>84</v>
      </c>
      <c r="X845" t="s"/>
      <c r="Y845" t="s">
        <v>85</v>
      </c>
      <c r="Z845">
        <f>HYPERLINK("https://hotelmonitor-cachepage.eclerx.com/savepage/tk_1544426335220542_sr_2399.html","info")</f>
        <v/>
      </c>
      <c r="AA845" t="n">
        <v>-937878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88</v>
      </c>
      <c r="AO845" t="s"/>
      <c r="AP845" t="n">
        <v>81</v>
      </c>
      <c r="AQ845" t="s">
        <v>89</v>
      </c>
      <c r="AR845" t="s"/>
      <c r="AS845" t="s"/>
      <c r="AT845" t="s">
        <v>90</v>
      </c>
      <c r="AU845" t="s"/>
      <c r="AV845" t="s"/>
      <c r="AW845" t="s"/>
      <c r="AX845" t="s"/>
      <c r="AY845" t="n">
        <v>937878</v>
      </c>
      <c r="AZ845" t="s">
        <v>1196</v>
      </c>
      <c r="BA845" t="s"/>
      <c r="BB845" t="n">
        <v>2642</v>
      </c>
      <c r="BC845" t="n">
        <v>13.312581</v>
      </c>
      <c r="BD845" t="n">
        <v>52.511793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1194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94</v>
      </c>
      <c r="L846" t="s">
        <v>76</v>
      </c>
      <c r="M846" t="s"/>
      <c r="N846" t="s">
        <v>1197</v>
      </c>
      <c r="O846" t="s">
        <v>78</v>
      </c>
      <c r="P846" t="s">
        <v>1194</v>
      </c>
      <c r="Q846" t="s"/>
      <c r="R846" t="s">
        <v>119</v>
      </c>
      <c r="S846" t="s">
        <v>330</v>
      </c>
      <c r="T846" t="s">
        <v>81</v>
      </c>
      <c r="U846" t="s">
        <v>82</v>
      </c>
      <c r="V846" t="s">
        <v>83</v>
      </c>
      <c r="W846" t="s">
        <v>84</v>
      </c>
      <c r="X846" t="s"/>
      <c r="Y846" t="s">
        <v>85</v>
      </c>
      <c r="Z846">
        <f>HYPERLINK("https://hotelmonitor-cachepage.eclerx.com/savepage/tk_1544426335220542_sr_2399.html","info")</f>
        <v/>
      </c>
      <c r="AA846" t="n">
        <v>-937878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88</v>
      </c>
      <c r="AO846" t="s"/>
      <c r="AP846" t="n">
        <v>81</v>
      </c>
      <c r="AQ846" t="s">
        <v>89</v>
      </c>
      <c r="AR846" t="s"/>
      <c r="AS846" t="s"/>
      <c r="AT846" t="s">
        <v>90</v>
      </c>
      <c r="AU846" t="s"/>
      <c r="AV846" t="s"/>
      <c r="AW846" t="s"/>
      <c r="AX846" t="s"/>
      <c r="AY846" t="n">
        <v>937878</v>
      </c>
      <c r="AZ846" t="s">
        <v>1196</v>
      </c>
      <c r="BA846" t="s"/>
      <c r="BB846" t="n">
        <v>2642</v>
      </c>
      <c r="BC846" t="n">
        <v>13.312581</v>
      </c>
      <c r="BD846" t="n">
        <v>52.511793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1194</v>
      </c>
      <c r="F847" t="n">
        <v>-1</v>
      </c>
      <c r="G847" t="s">
        <v>74</v>
      </c>
      <c r="H847" t="s">
        <v>75</v>
      </c>
      <c r="I847" t="s"/>
      <c r="J847" t="s">
        <v>74</v>
      </c>
      <c r="K847" t="n">
        <v>104</v>
      </c>
      <c r="L847" t="s">
        <v>76</v>
      </c>
      <c r="M847" t="s"/>
      <c r="N847" t="s">
        <v>1198</v>
      </c>
      <c r="O847" t="s">
        <v>78</v>
      </c>
      <c r="P847" t="s">
        <v>1194</v>
      </c>
      <c r="Q847" t="s"/>
      <c r="R847" t="s">
        <v>119</v>
      </c>
      <c r="S847" t="s">
        <v>860</v>
      </c>
      <c r="T847" t="s">
        <v>81</v>
      </c>
      <c r="U847" t="s">
        <v>82</v>
      </c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HYPERLINK("https://hotelmonitor-cachepage.eclerx.com/savepage/tk_1544426335220542_sr_2399.html","info")</f>
        <v/>
      </c>
      <c r="AA847" t="n">
        <v>-937878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88</v>
      </c>
      <c r="AO847" t="s"/>
      <c r="AP847" t="n">
        <v>81</v>
      </c>
      <c r="AQ847" t="s">
        <v>89</v>
      </c>
      <c r="AR847" t="s"/>
      <c r="AS847" t="s"/>
      <c r="AT847" t="s">
        <v>90</v>
      </c>
      <c r="AU847" t="s"/>
      <c r="AV847" t="s"/>
      <c r="AW847" t="s"/>
      <c r="AX847" t="s"/>
      <c r="AY847" t="n">
        <v>937878</v>
      </c>
      <c r="AZ847" t="s">
        <v>1196</v>
      </c>
      <c r="BA847" t="s"/>
      <c r="BB847" t="n">
        <v>2642</v>
      </c>
      <c r="BC847" t="n">
        <v>13.312581</v>
      </c>
      <c r="BD847" t="n">
        <v>52.511793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1199</v>
      </c>
      <c r="F848" t="n">
        <v>76860</v>
      </c>
      <c r="G848" t="s">
        <v>74</v>
      </c>
      <c r="H848" t="s">
        <v>75</v>
      </c>
      <c r="I848" t="s"/>
      <c r="J848" t="s">
        <v>74</v>
      </c>
      <c r="K848" t="n">
        <v>86.13</v>
      </c>
      <c r="L848" t="s">
        <v>76</v>
      </c>
      <c r="M848" t="s"/>
      <c r="N848" t="s">
        <v>158</v>
      </c>
      <c r="O848" t="s">
        <v>78</v>
      </c>
      <c r="P848" t="s">
        <v>1200</v>
      </c>
      <c r="Q848" t="s"/>
      <c r="R848" t="s">
        <v>119</v>
      </c>
      <c r="S848" t="s">
        <v>1201</v>
      </c>
      <c r="T848" t="s">
        <v>81</v>
      </c>
      <c r="U848" t="s">
        <v>82</v>
      </c>
      <c r="V848" t="s">
        <v>83</v>
      </c>
      <c r="W848" t="s">
        <v>108</v>
      </c>
      <c r="X848" t="s"/>
      <c r="Y848" t="s">
        <v>85</v>
      </c>
      <c r="Z848">
        <f>HYPERLINK("https://hotelmonitor-cachepage.eclerx.com/savepage/tk_1544426712902342_sr_2399.html","info")</f>
        <v/>
      </c>
      <c r="AA848" t="n">
        <v>17537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88</v>
      </c>
      <c r="AO848" t="s"/>
      <c r="AP848" t="n">
        <v>191</v>
      </c>
      <c r="AQ848" t="s">
        <v>89</v>
      </c>
      <c r="AR848" t="s"/>
      <c r="AS848" t="s"/>
      <c r="AT848" t="s">
        <v>90</v>
      </c>
      <c r="AU848" t="s"/>
      <c r="AV848" t="s"/>
      <c r="AW848" t="s"/>
      <c r="AX848" t="s"/>
      <c r="AY848" t="n">
        <v>2006370</v>
      </c>
      <c r="AZ848" t="s">
        <v>1202</v>
      </c>
      <c r="BA848" t="s"/>
      <c r="BB848" t="n">
        <v>21405</v>
      </c>
      <c r="BC848" t="n">
        <v>13.34175</v>
      </c>
      <c r="BD848" t="n">
        <v>52.52548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1199</v>
      </c>
      <c r="F849" t="n">
        <v>76860</v>
      </c>
      <c r="G849" t="s">
        <v>74</v>
      </c>
      <c r="H849" t="s">
        <v>75</v>
      </c>
      <c r="I849" t="s"/>
      <c r="J849" t="s">
        <v>74</v>
      </c>
      <c r="K849" t="n">
        <v>90.39</v>
      </c>
      <c r="L849" t="s">
        <v>76</v>
      </c>
      <c r="M849" t="s"/>
      <c r="N849" t="s">
        <v>1203</v>
      </c>
      <c r="O849" t="s">
        <v>78</v>
      </c>
      <c r="P849" t="s">
        <v>1200</v>
      </c>
      <c r="Q849" t="s"/>
      <c r="R849" t="s">
        <v>119</v>
      </c>
      <c r="S849" t="s">
        <v>1204</v>
      </c>
      <c r="T849" t="s">
        <v>81</v>
      </c>
      <c r="U849" t="s">
        <v>82</v>
      </c>
      <c r="V849" t="s">
        <v>83</v>
      </c>
      <c r="W849" t="s">
        <v>108</v>
      </c>
      <c r="X849" t="s"/>
      <c r="Y849" t="s">
        <v>85</v>
      </c>
      <c r="Z849">
        <f>HYPERLINK("https://hotelmonitor-cachepage.eclerx.com/savepage/tk_1544426712902342_sr_2399.html","info")</f>
        <v/>
      </c>
      <c r="AA849" t="n">
        <v>17537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88</v>
      </c>
      <c r="AO849" t="s"/>
      <c r="AP849" t="n">
        <v>191</v>
      </c>
      <c r="AQ849" t="s">
        <v>89</v>
      </c>
      <c r="AR849" t="s"/>
      <c r="AS849" t="s"/>
      <c r="AT849" t="s">
        <v>90</v>
      </c>
      <c r="AU849" t="s"/>
      <c r="AV849" t="s"/>
      <c r="AW849" t="s"/>
      <c r="AX849" t="s"/>
      <c r="AY849" t="n">
        <v>2006370</v>
      </c>
      <c r="AZ849" t="s">
        <v>1202</v>
      </c>
      <c r="BA849" t="s"/>
      <c r="BB849" t="n">
        <v>21405</v>
      </c>
      <c r="BC849" t="n">
        <v>13.34175</v>
      </c>
      <c r="BD849" t="n">
        <v>52.52548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1199</v>
      </c>
      <c r="F850" t="n">
        <v>76860</v>
      </c>
      <c r="G850" t="s">
        <v>74</v>
      </c>
      <c r="H850" t="s">
        <v>75</v>
      </c>
      <c r="I850" t="s"/>
      <c r="J850" t="s">
        <v>74</v>
      </c>
      <c r="K850" t="n">
        <v>105.65</v>
      </c>
      <c r="L850" t="s">
        <v>76</v>
      </c>
      <c r="M850" t="s"/>
      <c r="N850" t="s">
        <v>129</v>
      </c>
      <c r="O850" t="s">
        <v>78</v>
      </c>
      <c r="P850" t="s">
        <v>1200</v>
      </c>
      <c r="Q850" t="s"/>
      <c r="R850" t="s">
        <v>119</v>
      </c>
      <c r="S850" t="s">
        <v>1205</v>
      </c>
      <c r="T850" t="s">
        <v>81</v>
      </c>
      <c r="U850" t="s">
        <v>82</v>
      </c>
      <c r="V850" t="s">
        <v>83</v>
      </c>
      <c r="W850" t="s">
        <v>108</v>
      </c>
      <c r="X850" t="s"/>
      <c r="Y850" t="s">
        <v>85</v>
      </c>
      <c r="Z850">
        <f>HYPERLINK("https://hotelmonitor-cachepage.eclerx.com/savepage/tk_1544426712902342_sr_2399.html","info")</f>
        <v/>
      </c>
      <c r="AA850" t="n">
        <v>17537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88</v>
      </c>
      <c r="AO850" t="s"/>
      <c r="AP850" t="n">
        <v>191</v>
      </c>
      <c r="AQ850" t="s">
        <v>89</v>
      </c>
      <c r="AR850" t="s"/>
      <c r="AS850" t="s"/>
      <c r="AT850" t="s">
        <v>90</v>
      </c>
      <c r="AU850" t="s"/>
      <c r="AV850" t="s"/>
      <c r="AW850" t="s"/>
      <c r="AX850" t="s"/>
      <c r="AY850" t="n">
        <v>2006370</v>
      </c>
      <c r="AZ850" t="s">
        <v>1202</v>
      </c>
      <c r="BA850" t="s"/>
      <c r="BB850" t="n">
        <v>21405</v>
      </c>
      <c r="BC850" t="n">
        <v>13.34175</v>
      </c>
      <c r="BD850" t="n">
        <v>52.52548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1206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70</v>
      </c>
      <c r="L851" t="s">
        <v>76</v>
      </c>
      <c r="M851" t="s"/>
      <c r="N851" t="s">
        <v>158</v>
      </c>
      <c r="O851" t="s">
        <v>78</v>
      </c>
      <c r="P851" t="s">
        <v>1206</v>
      </c>
      <c r="Q851" t="s"/>
      <c r="R851" t="s">
        <v>79</v>
      </c>
      <c r="S851" t="s">
        <v>251</v>
      </c>
      <c r="T851" t="s">
        <v>81</v>
      </c>
      <c r="U851" t="s">
        <v>82</v>
      </c>
      <c r="V851" t="s">
        <v>83</v>
      </c>
      <c r="W851" t="s">
        <v>84</v>
      </c>
      <c r="X851" t="s"/>
      <c r="Y851" t="s">
        <v>85</v>
      </c>
      <c r="Z851">
        <f>HYPERLINK("https://hotelmonitor-cachepage.eclerx.com/savepage/tk_15444267895744104_sr_2399.html","info")</f>
        <v/>
      </c>
      <c r="AA851" t="n">
        <v>-2071784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88</v>
      </c>
      <c r="AO851" t="s"/>
      <c r="AP851" t="n">
        <v>212</v>
      </c>
      <c r="AQ851" t="s">
        <v>89</v>
      </c>
      <c r="AR851" t="s"/>
      <c r="AS851" t="s"/>
      <c r="AT851" t="s">
        <v>90</v>
      </c>
      <c r="AU851" t="s"/>
      <c r="AV851" t="s"/>
      <c r="AW851" t="s"/>
      <c r="AX851" t="s"/>
      <c r="AY851" t="n">
        <v>2071784</v>
      </c>
      <c r="AZ851" t="s">
        <v>1207</v>
      </c>
      <c r="BA851" t="s"/>
      <c r="BB851" t="n">
        <v>447746</v>
      </c>
      <c r="BC851" t="n">
        <v>13.39125</v>
      </c>
      <c r="BD851" t="n">
        <v>52.528396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1206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80</v>
      </c>
      <c r="L852" t="s">
        <v>76</v>
      </c>
      <c r="M852" t="s"/>
      <c r="N852" t="s">
        <v>113</v>
      </c>
      <c r="O852" t="s">
        <v>78</v>
      </c>
      <c r="P852" t="s">
        <v>1206</v>
      </c>
      <c r="Q852" t="s"/>
      <c r="R852" t="s">
        <v>79</v>
      </c>
      <c r="S852" t="s">
        <v>254</v>
      </c>
      <c r="T852" t="s">
        <v>81</v>
      </c>
      <c r="U852" t="s">
        <v>82</v>
      </c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HYPERLINK("https://hotelmonitor-cachepage.eclerx.com/savepage/tk_15444267895744104_sr_2399.html","info")</f>
        <v/>
      </c>
      <c r="AA852" t="n">
        <v>-2071784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88</v>
      </c>
      <c r="AO852" t="s"/>
      <c r="AP852" t="n">
        <v>212</v>
      </c>
      <c r="AQ852" t="s">
        <v>89</v>
      </c>
      <c r="AR852" t="s"/>
      <c r="AS852" t="s"/>
      <c r="AT852" t="s">
        <v>90</v>
      </c>
      <c r="AU852" t="s"/>
      <c r="AV852" t="s"/>
      <c r="AW852" t="s"/>
      <c r="AX852" t="s"/>
      <c r="AY852" t="n">
        <v>2071784</v>
      </c>
      <c r="AZ852" t="s">
        <v>1207</v>
      </c>
      <c r="BA852" t="s"/>
      <c r="BB852" t="n">
        <v>447746</v>
      </c>
      <c r="BC852" t="n">
        <v>13.39125</v>
      </c>
      <c r="BD852" t="n">
        <v>52.528396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1206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100</v>
      </c>
      <c r="L853" t="s">
        <v>76</v>
      </c>
      <c r="M853" t="s"/>
      <c r="N853" t="s">
        <v>129</v>
      </c>
      <c r="O853" t="s">
        <v>78</v>
      </c>
      <c r="P853" t="s">
        <v>1206</v>
      </c>
      <c r="Q853" t="s"/>
      <c r="R853" t="s">
        <v>79</v>
      </c>
      <c r="S853" t="s">
        <v>256</v>
      </c>
      <c r="T853" t="s">
        <v>81</v>
      </c>
      <c r="U853" t="s">
        <v>82</v>
      </c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HYPERLINK("https://hotelmonitor-cachepage.eclerx.com/savepage/tk_15444267895744104_sr_2399.html","info")</f>
        <v/>
      </c>
      <c r="AA853" t="n">
        <v>-2071784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88</v>
      </c>
      <c r="AO853" t="s"/>
      <c r="AP853" t="n">
        <v>212</v>
      </c>
      <c r="AQ853" t="s">
        <v>89</v>
      </c>
      <c r="AR853" t="s"/>
      <c r="AS853" t="s"/>
      <c r="AT853" t="s">
        <v>90</v>
      </c>
      <c r="AU853" t="s"/>
      <c r="AV853" t="s"/>
      <c r="AW853" t="s"/>
      <c r="AX853" t="s"/>
      <c r="AY853" t="n">
        <v>2071784</v>
      </c>
      <c r="AZ853" t="s">
        <v>1207</v>
      </c>
      <c r="BA853" t="s"/>
      <c r="BB853" t="n">
        <v>447746</v>
      </c>
      <c r="BC853" t="n">
        <v>13.39125</v>
      </c>
      <c r="BD853" t="n">
        <v>52.528396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1208</v>
      </c>
      <c r="F854" t="n">
        <v>3438088</v>
      </c>
      <c r="G854" t="s">
        <v>74</v>
      </c>
      <c r="H854" t="s">
        <v>75</v>
      </c>
      <c r="I854" t="s"/>
      <c r="J854" t="s">
        <v>74</v>
      </c>
      <c r="K854" t="n">
        <v>69</v>
      </c>
      <c r="L854" t="s">
        <v>76</v>
      </c>
      <c r="M854" t="s"/>
      <c r="N854" t="s">
        <v>121</v>
      </c>
      <c r="O854" t="s">
        <v>78</v>
      </c>
      <c r="P854" t="s">
        <v>1209</v>
      </c>
      <c r="Q854" t="s"/>
      <c r="R854" t="s">
        <v>79</v>
      </c>
      <c r="S854" t="s">
        <v>186</v>
      </c>
      <c r="T854" t="s">
        <v>81</v>
      </c>
      <c r="U854" t="s">
        <v>82</v>
      </c>
      <c r="V854" t="s">
        <v>83</v>
      </c>
      <c r="W854" t="s">
        <v>84</v>
      </c>
      <c r="X854" t="s"/>
      <c r="Y854" t="s">
        <v>85</v>
      </c>
      <c r="Z854">
        <f>HYPERLINK("https://hotelmonitor-cachepage.eclerx.com/savepage/tk_15444275365649827_sr_2399.html","info")</f>
        <v/>
      </c>
      <c r="AA854" t="n">
        <v>555921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88</v>
      </c>
      <c r="AO854" t="s"/>
      <c r="AP854" t="n">
        <v>435</v>
      </c>
      <c r="AQ854" t="s">
        <v>89</v>
      </c>
      <c r="AR854" t="s"/>
      <c r="AS854" t="s"/>
      <c r="AT854" t="s">
        <v>90</v>
      </c>
      <c r="AU854" t="s"/>
      <c r="AV854" t="s"/>
      <c r="AW854" t="s"/>
      <c r="AX854" t="s"/>
      <c r="AY854" t="n">
        <v>3738731</v>
      </c>
      <c r="AZ854" t="s"/>
      <c r="BA854" t="s"/>
      <c r="BB854" t="n">
        <v>583331</v>
      </c>
      <c r="BC854" t="n">
        <v>13.330687</v>
      </c>
      <c r="BD854" t="n">
        <v>52.490346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1208</v>
      </c>
      <c r="F855" t="n">
        <v>3438088</v>
      </c>
      <c r="G855" t="s">
        <v>74</v>
      </c>
      <c r="H855" t="s">
        <v>75</v>
      </c>
      <c r="I855" t="s"/>
      <c r="J855" t="s">
        <v>74</v>
      </c>
      <c r="K855" t="n">
        <v>84</v>
      </c>
      <c r="L855" t="s">
        <v>76</v>
      </c>
      <c r="M855" t="s"/>
      <c r="N855" t="s">
        <v>244</v>
      </c>
      <c r="O855" t="s">
        <v>78</v>
      </c>
      <c r="P855" t="s">
        <v>1209</v>
      </c>
      <c r="Q855" t="s"/>
      <c r="R855" t="s">
        <v>79</v>
      </c>
      <c r="S855" t="s">
        <v>777</v>
      </c>
      <c r="T855" t="s">
        <v>81</v>
      </c>
      <c r="U855" t="s">
        <v>82</v>
      </c>
      <c r="V855" t="s">
        <v>83</v>
      </c>
      <c r="W855" t="s">
        <v>84</v>
      </c>
      <c r="X855" t="s"/>
      <c r="Y855" t="s">
        <v>85</v>
      </c>
      <c r="Z855">
        <f>HYPERLINK("https://hotelmonitor-cachepage.eclerx.com/savepage/tk_15444275365649827_sr_2399.html","info")</f>
        <v/>
      </c>
      <c r="AA855" t="n">
        <v>555921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88</v>
      </c>
      <c r="AO855" t="s"/>
      <c r="AP855" t="n">
        <v>435</v>
      </c>
      <c r="AQ855" t="s">
        <v>89</v>
      </c>
      <c r="AR855" t="s"/>
      <c r="AS855" t="s"/>
      <c r="AT855" t="s">
        <v>90</v>
      </c>
      <c r="AU855" t="s"/>
      <c r="AV855" t="s"/>
      <c r="AW855" t="s"/>
      <c r="AX855" t="s"/>
      <c r="AY855" t="n">
        <v>3738731</v>
      </c>
      <c r="AZ855" t="s"/>
      <c r="BA855" t="s"/>
      <c r="BB855" t="n">
        <v>583331</v>
      </c>
      <c r="BC855" t="n">
        <v>13.330687</v>
      </c>
      <c r="BD855" t="n">
        <v>52.490346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1208</v>
      </c>
      <c r="F856" t="n">
        <v>3438088</v>
      </c>
      <c r="G856" t="s">
        <v>74</v>
      </c>
      <c r="H856" t="s">
        <v>75</v>
      </c>
      <c r="I856" t="s"/>
      <c r="J856" t="s">
        <v>74</v>
      </c>
      <c r="K856" t="n">
        <v>109</v>
      </c>
      <c r="L856" t="s">
        <v>76</v>
      </c>
      <c r="M856" t="s"/>
      <c r="N856" t="s">
        <v>246</v>
      </c>
      <c r="O856" t="s">
        <v>78</v>
      </c>
      <c r="P856" t="s">
        <v>1209</v>
      </c>
      <c r="Q856" t="s"/>
      <c r="R856" t="s">
        <v>79</v>
      </c>
      <c r="S856" t="s">
        <v>562</v>
      </c>
      <c r="T856" t="s">
        <v>81</v>
      </c>
      <c r="U856" t="s">
        <v>82</v>
      </c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HYPERLINK("https://hotelmonitor-cachepage.eclerx.com/savepage/tk_15444275365649827_sr_2399.html","info")</f>
        <v/>
      </c>
      <c r="AA856" t="n">
        <v>555921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88</v>
      </c>
      <c r="AO856" t="s"/>
      <c r="AP856" t="n">
        <v>435</v>
      </c>
      <c r="AQ856" t="s">
        <v>89</v>
      </c>
      <c r="AR856" t="s"/>
      <c r="AS856" t="s"/>
      <c r="AT856" t="s">
        <v>90</v>
      </c>
      <c r="AU856" t="s"/>
      <c r="AV856" t="s"/>
      <c r="AW856" t="s"/>
      <c r="AX856" t="s"/>
      <c r="AY856" t="n">
        <v>3738731</v>
      </c>
      <c r="AZ856" t="s"/>
      <c r="BA856" t="s"/>
      <c r="BB856" t="n">
        <v>583331</v>
      </c>
      <c r="BC856" t="n">
        <v>13.330687</v>
      </c>
      <c r="BD856" t="n">
        <v>52.490346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1210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76</v>
      </c>
      <c r="L857" t="s">
        <v>76</v>
      </c>
      <c r="M857" t="s"/>
      <c r="N857" t="s">
        <v>253</v>
      </c>
      <c r="O857" t="s">
        <v>78</v>
      </c>
      <c r="P857" t="s">
        <v>1210</v>
      </c>
      <c r="Q857" t="s"/>
      <c r="R857" t="s">
        <v>79</v>
      </c>
      <c r="S857" t="s">
        <v>854</v>
      </c>
      <c r="T857" t="s">
        <v>81</v>
      </c>
      <c r="U857" t="s">
        <v>82</v>
      </c>
      <c r="V857" t="s">
        <v>83</v>
      </c>
      <c r="W857" t="s">
        <v>108</v>
      </c>
      <c r="X857" t="s"/>
      <c r="Y857" t="s">
        <v>85</v>
      </c>
      <c r="Z857">
        <f>HYPERLINK("https://hotelmonitor-cachepage.eclerx.com/savepage/tk_15444263441622179_sr_2399.html","info")</f>
        <v/>
      </c>
      <c r="AA857" t="n">
        <v>-3127044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88</v>
      </c>
      <c r="AO857" t="s"/>
      <c r="AP857" t="n">
        <v>84</v>
      </c>
      <c r="AQ857" t="s">
        <v>89</v>
      </c>
      <c r="AR857" t="s"/>
      <c r="AS857" t="s"/>
      <c r="AT857" t="s">
        <v>90</v>
      </c>
      <c r="AU857" t="s"/>
      <c r="AV857" t="s"/>
      <c r="AW857" t="s"/>
      <c r="AX857" t="s"/>
      <c r="AY857" t="n">
        <v>3127044</v>
      </c>
      <c r="AZ857" t="s">
        <v>1211</v>
      </c>
      <c r="BA857" t="s"/>
      <c r="BB857" t="n">
        <v>154367</v>
      </c>
      <c r="BC857" t="n">
        <v>13.35819</v>
      </c>
      <c r="BD857" t="n">
        <v>52.50357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1210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81</v>
      </c>
      <c r="L858" t="s">
        <v>76</v>
      </c>
      <c r="M858" t="s"/>
      <c r="N858" t="s">
        <v>121</v>
      </c>
      <c r="O858" t="s">
        <v>78</v>
      </c>
      <c r="P858" t="s">
        <v>1210</v>
      </c>
      <c r="Q858" t="s"/>
      <c r="R858" t="s">
        <v>79</v>
      </c>
      <c r="S858" t="s">
        <v>410</v>
      </c>
      <c r="T858" t="s">
        <v>81</v>
      </c>
      <c r="U858" t="s">
        <v>82</v>
      </c>
      <c r="V858" t="s">
        <v>83</v>
      </c>
      <c r="W858" t="s">
        <v>108</v>
      </c>
      <c r="X858" t="s"/>
      <c r="Y858" t="s">
        <v>85</v>
      </c>
      <c r="Z858">
        <f>HYPERLINK("https://hotelmonitor-cachepage.eclerx.com/savepage/tk_15444263441622179_sr_2399.html","info")</f>
        <v/>
      </c>
      <c r="AA858" t="n">
        <v>-3127044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88</v>
      </c>
      <c r="AO858" t="s"/>
      <c r="AP858" t="n">
        <v>84</v>
      </c>
      <c r="AQ858" t="s">
        <v>89</v>
      </c>
      <c r="AR858" t="s"/>
      <c r="AS858" t="s"/>
      <c r="AT858" t="s">
        <v>90</v>
      </c>
      <c r="AU858" t="s"/>
      <c r="AV858" t="s"/>
      <c r="AW858" t="s"/>
      <c r="AX858" t="s"/>
      <c r="AY858" t="n">
        <v>3127044</v>
      </c>
      <c r="AZ858" t="s">
        <v>1211</v>
      </c>
      <c r="BA858" t="s"/>
      <c r="BB858" t="n">
        <v>154367</v>
      </c>
      <c r="BC858" t="n">
        <v>13.35819</v>
      </c>
      <c r="BD858" t="n">
        <v>52.50357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1210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91</v>
      </c>
      <c r="L859" t="s">
        <v>76</v>
      </c>
      <c r="M859" t="s"/>
      <c r="N859" t="s">
        <v>623</v>
      </c>
      <c r="O859" t="s">
        <v>78</v>
      </c>
      <c r="P859" t="s">
        <v>1210</v>
      </c>
      <c r="Q859" t="s"/>
      <c r="R859" t="s">
        <v>79</v>
      </c>
      <c r="S859" t="s">
        <v>346</v>
      </c>
      <c r="T859" t="s">
        <v>81</v>
      </c>
      <c r="U859" t="s">
        <v>82</v>
      </c>
      <c r="V859" t="s">
        <v>83</v>
      </c>
      <c r="W859" t="s">
        <v>108</v>
      </c>
      <c r="X859" t="s"/>
      <c r="Y859" t="s">
        <v>85</v>
      </c>
      <c r="Z859">
        <f>HYPERLINK("https://hotelmonitor-cachepage.eclerx.com/savepage/tk_15444263441622179_sr_2399.html","info")</f>
        <v/>
      </c>
      <c r="AA859" t="n">
        <v>-3127044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88</v>
      </c>
      <c r="AO859" t="s"/>
      <c r="AP859" t="n">
        <v>84</v>
      </c>
      <c r="AQ859" t="s">
        <v>89</v>
      </c>
      <c r="AR859" t="s"/>
      <c r="AS859" t="s"/>
      <c r="AT859" t="s">
        <v>90</v>
      </c>
      <c r="AU859" t="s"/>
      <c r="AV859" t="s"/>
      <c r="AW859" t="s"/>
      <c r="AX859" t="s"/>
      <c r="AY859" t="n">
        <v>3127044</v>
      </c>
      <c r="AZ859" t="s">
        <v>1211</v>
      </c>
      <c r="BA859" t="s"/>
      <c r="BB859" t="n">
        <v>154367</v>
      </c>
      <c r="BC859" t="n">
        <v>13.35819</v>
      </c>
      <c r="BD859" t="n">
        <v>52.50357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1210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106</v>
      </c>
      <c r="L860" t="s">
        <v>76</v>
      </c>
      <c r="M860" t="s"/>
      <c r="N860" t="s">
        <v>244</v>
      </c>
      <c r="O860" t="s">
        <v>78</v>
      </c>
      <c r="P860" t="s">
        <v>1210</v>
      </c>
      <c r="Q860" t="s"/>
      <c r="R860" t="s">
        <v>79</v>
      </c>
      <c r="S860" t="s">
        <v>820</v>
      </c>
      <c r="T860" t="s">
        <v>81</v>
      </c>
      <c r="U860" t="s">
        <v>82</v>
      </c>
      <c r="V860" t="s">
        <v>83</v>
      </c>
      <c r="W860" t="s">
        <v>108</v>
      </c>
      <c r="X860" t="s"/>
      <c r="Y860" t="s">
        <v>85</v>
      </c>
      <c r="Z860">
        <f>HYPERLINK("https://hotelmonitor-cachepage.eclerx.com/savepage/tk_15444263441622179_sr_2399.html","info")</f>
        <v/>
      </c>
      <c r="AA860" t="n">
        <v>-3127044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88</v>
      </c>
      <c r="AO860" t="s"/>
      <c r="AP860" t="n">
        <v>84</v>
      </c>
      <c r="AQ860" t="s">
        <v>89</v>
      </c>
      <c r="AR860" t="s"/>
      <c r="AS860" t="s"/>
      <c r="AT860" t="s">
        <v>90</v>
      </c>
      <c r="AU860" t="s"/>
      <c r="AV860" t="s"/>
      <c r="AW860" t="s"/>
      <c r="AX860" t="s"/>
      <c r="AY860" t="n">
        <v>3127044</v>
      </c>
      <c r="AZ860" t="s">
        <v>1211</v>
      </c>
      <c r="BA860" t="s"/>
      <c r="BB860" t="n">
        <v>154367</v>
      </c>
      <c r="BC860" t="n">
        <v>13.35819</v>
      </c>
      <c r="BD860" t="n">
        <v>52.50357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1212</v>
      </c>
      <c r="F861" t="n">
        <v>132865</v>
      </c>
      <c r="G861" t="s">
        <v>74</v>
      </c>
      <c r="H861" t="s">
        <v>75</v>
      </c>
      <c r="I861" t="s"/>
      <c r="J861" t="s">
        <v>74</v>
      </c>
      <c r="K861" t="n">
        <v>86.5</v>
      </c>
      <c r="L861" t="s">
        <v>76</v>
      </c>
      <c r="M861" t="s"/>
      <c r="N861" t="s">
        <v>158</v>
      </c>
      <c r="O861" t="s">
        <v>78</v>
      </c>
      <c r="P861" t="s">
        <v>1213</v>
      </c>
      <c r="Q861" t="s"/>
      <c r="R861" t="s">
        <v>119</v>
      </c>
      <c r="S861" t="s">
        <v>163</v>
      </c>
      <c r="T861" t="s">
        <v>81</v>
      </c>
      <c r="U861" t="s">
        <v>82</v>
      </c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HYPERLINK("https://hotelmonitor-cachepage.eclerx.com/savepage/tk_1544427299396687_sr_2399.html","info")</f>
        <v/>
      </c>
      <c r="AA861" t="n">
        <v>54481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88</v>
      </c>
      <c r="AO861" t="s"/>
      <c r="AP861" t="n">
        <v>362</v>
      </c>
      <c r="AQ861" t="s">
        <v>89</v>
      </c>
      <c r="AR861" t="s"/>
      <c r="AS861" t="s"/>
      <c r="AT861" t="s">
        <v>90</v>
      </c>
      <c r="AU861" t="s"/>
      <c r="AV861" t="s"/>
      <c r="AW861" t="s"/>
      <c r="AX861" t="s"/>
      <c r="AY861" t="n">
        <v>3037647</v>
      </c>
      <c r="AZ861" t="s">
        <v>1214</v>
      </c>
      <c r="BA861" t="s"/>
      <c r="BB861" t="n">
        <v>74788</v>
      </c>
      <c r="BC861" t="n">
        <v>13.41636</v>
      </c>
      <c r="BD861" t="n">
        <v>52.506887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1212</v>
      </c>
      <c r="F862" t="n">
        <v>132865</v>
      </c>
      <c r="G862" t="s">
        <v>74</v>
      </c>
      <c r="H862" t="s">
        <v>75</v>
      </c>
      <c r="I862" t="s"/>
      <c r="J862" t="s">
        <v>74</v>
      </c>
      <c r="K862" t="n">
        <v>104</v>
      </c>
      <c r="L862" t="s">
        <v>76</v>
      </c>
      <c r="M862" t="s"/>
      <c r="N862" t="s">
        <v>113</v>
      </c>
      <c r="O862" t="s">
        <v>78</v>
      </c>
      <c r="P862" t="s">
        <v>1213</v>
      </c>
      <c r="Q862" t="s"/>
      <c r="R862" t="s">
        <v>119</v>
      </c>
      <c r="S862" t="s">
        <v>860</v>
      </c>
      <c r="T862" t="s">
        <v>81</v>
      </c>
      <c r="U862" t="s">
        <v>82</v>
      </c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HYPERLINK("https://hotelmonitor-cachepage.eclerx.com/savepage/tk_1544427299396687_sr_2399.html","info")</f>
        <v/>
      </c>
      <c r="AA862" t="n">
        <v>54481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88</v>
      </c>
      <c r="AO862" t="s"/>
      <c r="AP862" t="n">
        <v>362</v>
      </c>
      <c r="AQ862" t="s">
        <v>89</v>
      </c>
      <c r="AR862" t="s"/>
      <c r="AS862" t="s"/>
      <c r="AT862" t="s">
        <v>90</v>
      </c>
      <c r="AU862" t="s"/>
      <c r="AV862" t="s"/>
      <c r="AW862" t="s"/>
      <c r="AX862" t="s"/>
      <c r="AY862" t="n">
        <v>3037647</v>
      </c>
      <c r="AZ862" t="s">
        <v>1214</v>
      </c>
      <c r="BA862" t="s"/>
      <c r="BB862" t="n">
        <v>74788</v>
      </c>
      <c r="BC862" t="n">
        <v>13.41636</v>
      </c>
      <c r="BD862" t="n">
        <v>52.506887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1212</v>
      </c>
      <c r="F863" t="n">
        <v>132865</v>
      </c>
      <c r="G863" t="s">
        <v>74</v>
      </c>
      <c r="H863" t="s">
        <v>75</v>
      </c>
      <c r="I863" t="s"/>
      <c r="J863" t="s">
        <v>74</v>
      </c>
      <c r="K863" t="n">
        <v>119</v>
      </c>
      <c r="L863" t="s">
        <v>76</v>
      </c>
      <c r="M863" t="s"/>
      <c r="N863" t="s">
        <v>392</v>
      </c>
      <c r="O863" t="s">
        <v>78</v>
      </c>
      <c r="P863" t="s">
        <v>1213</v>
      </c>
      <c r="Q863" t="s"/>
      <c r="R863" t="s">
        <v>119</v>
      </c>
      <c r="S863" t="s">
        <v>124</v>
      </c>
      <c r="T863" t="s">
        <v>81</v>
      </c>
      <c r="U863" t="s">
        <v>82</v>
      </c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HYPERLINK("https://hotelmonitor-cachepage.eclerx.com/savepage/tk_1544427299396687_sr_2399.html","info")</f>
        <v/>
      </c>
      <c r="AA863" t="n">
        <v>54481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88</v>
      </c>
      <c r="AO863" t="s"/>
      <c r="AP863" t="n">
        <v>362</v>
      </c>
      <c r="AQ863" t="s">
        <v>89</v>
      </c>
      <c r="AR863" t="s"/>
      <c r="AS863" t="s"/>
      <c r="AT863" t="s">
        <v>90</v>
      </c>
      <c r="AU863" t="s"/>
      <c r="AV863" t="s"/>
      <c r="AW863" t="s"/>
      <c r="AX863" t="s"/>
      <c r="AY863" t="n">
        <v>3037647</v>
      </c>
      <c r="AZ863" t="s">
        <v>1214</v>
      </c>
      <c r="BA863" t="s"/>
      <c r="BB863" t="n">
        <v>74788</v>
      </c>
      <c r="BC863" t="n">
        <v>13.41636</v>
      </c>
      <c r="BD863" t="n">
        <v>52.506887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1215</v>
      </c>
      <c r="F864" t="n">
        <v>-1</v>
      </c>
      <c r="G864" t="s">
        <v>74</v>
      </c>
      <c r="H864" t="s">
        <v>75</v>
      </c>
      <c r="I864" t="s"/>
      <c r="J864" t="s">
        <v>74</v>
      </c>
      <c r="K864" t="n">
        <v>87</v>
      </c>
      <c r="L864" t="s">
        <v>76</v>
      </c>
      <c r="M864" t="s"/>
      <c r="N864" t="s">
        <v>131</v>
      </c>
      <c r="O864" t="s">
        <v>78</v>
      </c>
      <c r="P864" t="s">
        <v>1215</v>
      </c>
      <c r="Q864" t="s"/>
      <c r="R864" t="s">
        <v>79</v>
      </c>
      <c r="S864" t="s">
        <v>130</v>
      </c>
      <c r="T864" t="s">
        <v>81</v>
      </c>
      <c r="U864" t="s">
        <v>82</v>
      </c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HYPERLINK("https://hotelmonitor-cachepage.eclerx.com/savepage/tk_15444274773854382_sr_2399.html","info")</f>
        <v/>
      </c>
      <c r="AA864" t="n">
        <v>-6796503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88</v>
      </c>
      <c r="AO864" t="s"/>
      <c r="AP864" t="n">
        <v>417</v>
      </c>
      <c r="AQ864" t="s">
        <v>89</v>
      </c>
      <c r="AR864" t="s"/>
      <c r="AS864" t="s"/>
      <c r="AT864" t="s">
        <v>90</v>
      </c>
      <c r="AU864" t="s"/>
      <c r="AV864" t="s"/>
      <c r="AW864" t="s"/>
      <c r="AX864" t="s"/>
      <c r="AY864" t="n">
        <v>6796503</v>
      </c>
      <c r="AZ864" t="s">
        <v>1216</v>
      </c>
      <c r="BA864" t="s"/>
      <c r="BB864" t="n">
        <v>86189</v>
      </c>
      <c r="BC864" t="n">
        <v>13.322681</v>
      </c>
      <c r="BD864" t="n">
        <v>52.499783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1215</v>
      </c>
      <c r="F865" t="n">
        <v>-1</v>
      </c>
      <c r="G865" t="s">
        <v>74</v>
      </c>
      <c r="H865" t="s">
        <v>75</v>
      </c>
      <c r="I865" t="s"/>
      <c r="J865" t="s">
        <v>74</v>
      </c>
      <c r="K865" t="n">
        <v>97</v>
      </c>
      <c r="L865" t="s">
        <v>76</v>
      </c>
      <c r="M865" t="s"/>
      <c r="N865" t="s">
        <v>179</v>
      </c>
      <c r="O865" t="s">
        <v>78</v>
      </c>
      <c r="P865" t="s">
        <v>1215</v>
      </c>
      <c r="Q865" t="s"/>
      <c r="R865" t="s">
        <v>79</v>
      </c>
      <c r="S865" t="s">
        <v>305</v>
      </c>
      <c r="T865" t="s">
        <v>81</v>
      </c>
      <c r="U865" t="s">
        <v>82</v>
      </c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HYPERLINK("https://hotelmonitor-cachepage.eclerx.com/savepage/tk_15444274773854382_sr_2399.html","info")</f>
        <v/>
      </c>
      <c r="AA865" t="n">
        <v>-6796503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88</v>
      </c>
      <c r="AO865" t="s"/>
      <c r="AP865" t="n">
        <v>417</v>
      </c>
      <c r="AQ865" t="s">
        <v>89</v>
      </c>
      <c r="AR865" t="s"/>
      <c r="AS865" t="s"/>
      <c r="AT865" t="s">
        <v>90</v>
      </c>
      <c r="AU865" t="s"/>
      <c r="AV865" t="s"/>
      <c r="AW865" t="s"/>
      <c r="AX865" t="s"/>
      <c r="AY865" t="n">
        <v>6796503</v>
      </c>
      <c r="AZ865" t="s">
        <v>1216</v>
      </c>
      <c r="BA865" t="s"/>
      <c r="BB865" t="n">
        <v>86189</v>
      </c>
      <c r="BC865" t="n">
        <v>13.322681</v>
      </c>
      <c r="BD865" t="n">
        <v>52.499783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1217</v>
      </c>
      <c r="F866" t="n">
        <v>-1</v>
      </c>
      <c r="G866" t="s">
        <v>74</v>
      </c>
      <c r="H866" t="s">
        <v>75</v>
      </c>
      <c r="I866" t="s"/>
      <c r="J866" t="s">
        <v>74</v>
      </c>
      <c r="K866" t="n">
        <v>88.36</v>
      </c>
      <c r="L866" t="s">
        <v>76</v>
      </c>
      <c r="M866" t="s"/>
      <c r="N866" t="s">
        <v>158</v>
      </c>
      <c r="O866" t="s">
        <v>78</v>
      </c>
      <c r="P866" t="s">
        <v>1217</v>
      </c>
      <c r="Q866" t="s"/>
      <c r="R866" t="s">
        <v>79</v>
      </c>
      <c r="S866" t="s">
        <v>500</v>
      </c>
      <c r="T866" t="s">
        <v>81</v>
      </c>
      <c r="U866" t="s">
        <v>82</v>
      </c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HYPERLINK("https://hotelmonitor-cachepage.eclerx.com/savepage/tk_15444264566161485_sr_2399.html","info")</f>
        <v/>
      </c>
      <c r="AA866" t="n">
        <v>-6796933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88</v>
      </c>
      <c r="AO866" t="s"/>
      <c r="AP866" t="n">
        <v>116</v>
      </c>
      <c r="AQ866" t="s">
        <v>89</v>
      </c>
      <c r="AR866" t="s"/>
      <c r="AS866" t="s"/>
      <c r="AT866" t="s">
        <v>90</v>
      </c>
      <c r="AU866" t="s"/>
      <c r="AV866" t="s"/>
      <c r="AW866" t="s"/>
      <c r="AX866" t="s"/>
      <c r="AY866" t="n">
        <v>6796933</v>
      </c>
      <c r="AZ866" t="s"/>
      <c r="BA866" t="s"/>
      <c r="BB866" t="n">
        <v>407747</v>
      </c>
      <c r="BC866" t="n">
        <v>13.569209</v>
      </c>
      <c r="BD866" t="n">
        <v>52.444108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1217</v>
      </c>
      <c r="F867" t="n">
        <v>-1</v>
      </c>
      <c r="G867" t="s">
        <v>74</v>
      </c>
      <c r="H867" t="s">
        <v>75</v>
      </c>
      <c r="I867" t="s"/>
      <c r="J867" t="s">
        <v>74</v>
      </c>
      <c r="K867" t="n">
        <v>89.09999999999999</v>
      </c>
      <c r="L867" t="s">
        <v>76</v>
      </c>
      <c r="M867" t="s"/>
      <c r="N867" t="s">
        <v>1218</v>
      </c>
      <c r="O867" t="s">
        <v>78</v>
      </c>
      <c r="P867" t="s">
        <v>1217</v>
      </c>
      <c r="Q867" t="s"/>
      <c r="R867" t="s">
        <v>79</v>
      </c>
      <c r="S867" t="s">
        <v>211</v>
      </c>
      <c r="T867" t="s">
        <v>81</v>
      </c>
      <c r="U867" t="s">
        <v>82</v>
      </c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HYPERLINK("https://hotelmonitor-cachepage.eclerx.com/savepage/tk_15444264566161485_sr_2399.html","info")</f>
        <v/>
      </c>
      <c r="AA867" t="n">
        <v>-6796933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88</v>
      </c>
      <c r="AO867" t="s"/>
      <c r="AP867" t="n">
        <v>116</v>
      </c>
      <c r="AQ867" t="s">
        <v>89</v>
      </c>
      <c r="AR867" t="s"/>
      <c r="AS867" t="s"/>
      <c r="AT867" t="s">
        <v>90</v>
      </c>
      <c r="AU867" t="s"/>
      <c r="AV867" t="s"/>
      <c r="AW867" t="s"/>
      <c r="AX867" t="s"/>
      <c r="AY867" t="n">
        <v>6796933</v>
      </c>
      <c r="AZ867" t="s"/>
      <c r="BA867" t="s"/>
      <c r="BB867" t="n">
        <v>407747</v>
      </c>
      <c r="BC867" t="n">
        <v>13.569209</v>
      </c>
      <c r="BD867" t="n">
        <v>52.444108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1217</v>
      </c>
      <c r="F868" t="n">
        <v>-1</v>
      </c>
      <c r="G868" t="s">
        <v>74</v>
      </c>
      <c r="H868" t="s">
        <v>75</v>
      </c>
      <c r="I868" t="s"/>
      <c r="J868" t="s">
        <v>74</v>
      </c>
      <c r="K868" t="n">
        <v>104.15</v>
      </c>
      <c r="L868" t="s">
        <v>76</v>
      </c>
      <c r="M868" t="s"/>
      <c r="N868" t="s">
        <v>1218</v>
      </c>
      <c r="O868" t="s">
        <v>78</v>
      </c>
      <c r="P868" t="s">
        <v>1217</v>
      </c>
      <c r="Q868" t="s"/>
      <c r="R868" t="s">
        <v>79</v>
      </c>
      <c r="S868" t="s">
        <v>1219</v>
      </c>
      <c r="T868" t="s">
        <v>81</v>
      </c>
      <c r="U868" t="s">
        <v>82</v>
      </c>
      <c r="V868" t="s">
        <v>83</v>
      </c>
      <c r="W868" t="s">
        <v>108</v>
      </c>
      <c r="X868" t="s"/>
      <c r="Y868" t="s">
        <v>85</v>
      </c>
      <c r="Z868">
        <f>HYPERLINK("https://hotelmonitor-cachepage.eclerx.com/savepage/tk_15444264566161485_sr_2399.html","info")</f>
        <v/>
      </c>
      <c r="AA868" t="n">
        <v>-6796933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88</v>
      </c>
      <c r="AO868" t="s"/>
      <c r="AP868" t="n">
        <v>116</v>
      </c>
      <c r="AQ868" t="s">
        <v>89</v>
      </c>
      <c r="AR868" t="s"/>
      <c r="AS868" t="s"/>
      <c r="AT868" t="s">
        <v>90</v>
      </c>
      <c r="AU868" t="s"/>
      <c r="AV868" t="s"/>
      <c r="AW868" t="s"/>
      <c r="AX868" t="s"/>
      <c r="AY868" t="n">
        <v>6796933</v>
      </c>
      <c r="AZ868" t="s"/>
      <c r="BA868" t="s"/>
      <c r="BB868" t="n">
        <v>407747</v>
      </c>
      <c r="BC868" t="n">
        <v>13.569209</v>
      </c>
      <c r="BD868" t="n">
        <v>52.444108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1217</v>
      </c>
      <c r="F869" t="n">
        <v>-1</v>
      </c>
      <c r="G869" t="s">
        <v>74</v>
      </c>
      <c r="H869" t="s">
        <v>75</v>
      </c>
      <c r="I869" t="s"/>
      <c r="J869" t="s">
        <v>74</v>
      </c>
      <c r="K869" t="n">
        <v>123.95</v>
      </c>
      <c r="L869" t="s">
        <v>76</v>
      </c>
      <c r="M869" t="s"/>
      <c r="N869" t="s">
        <v>1220</v>
      </c>
      <c r="O869" t="s">
        <v>78</v>
      </c>
      <c r="P869" t="s">
        <v>1217</v>
      </c>
      <c r="Q869" t="s"/>
      <c r="R869" t="s">
        <v>79</v>
      </c>
      <c r="S869" t="s">
        <v>1221</v>
      </c>
      <c r="T869" t="s">
        <v>81</v>
      </c>
      <c r="U869" t="s">
        <v>82</v>
      </c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HYPERLINK("https://hotelmonitor-cachepage.eclerx.com/savepage/tk_15444264566161485_sr_2399.html","info")</f>
        <v/>
      </c>
      <c r="AA869" t="n">
        <v>-6796933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88</v>
      </c>
      <c r="AO869" t="s"/>
      <c r="AP869" t="n">
        <v>116</v>
      </c>
      <c r="AQ869" t="s">
        <v>89</v>
      </c>
      <c r="AR869" t="s"/>
      <c r="AS869" t="s"/>
      <c r="AT869" t="s">
        <v>90</v>
      </c>
      <c r="AU869" t="s"/>
      <c r="AV869" t="s"/>
      <c r="AW869" t="s"/>
      <c r="AX869" t="s"/>
      <c r="AY869" t="n">
        <v>6796933</v>
      </c>
      <c r="AZ869" t="s"/>
      <c r="BA869" t="s"/>
      <c r="BB869" t="n">
        <v>407747</v>
      </c>
      <c r="BC869" t="n">
        <v>13.569209</v>
      </c>
      <c r="BD869" t="n">
        <v>52.444108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1217</v>
      </c>
      <c r="F870" t="n">
        <v>-1</v>
      </c>
      <c r="G870" t="s">
        <v>74</v>
      </c>
      <c r="H870" t="s">
        <v>75</v>
      </c>
      <c r="I870" t="s"/>
      <c r="J870" t="s">
        <v>74</v>
      </c>
      <c r="K870" t="n">
        <v>125.4</v>
      </c>
      <c r="L870" t="s">
        <v>76</v>
      </c>
      <c r="M870" t="s"/>
      <c r="N870" t="s">
        <v>1222</v>
      </c>
      <c r="O870" t="s">
        <v>78</v>
      </c>
      <c r="P870" t="s">
        <v>1217</v>
      </c>
      <c r="Q870" t="s"/>
      <c r="R870" t="s">
        <v>79</v>
      </c>
      <c r="S870" t="s">
        <v>1223</v>
      </c>
      <c r="T870" t="s">
        <v>81</v>
      </c>
      <c r="U870" t="s">
        <v>82</v>
      </c>
      <c r="V870" t="s">
        <v>83</v>
      </c>
      <c r="W870" t="s">
        <v>108</v>
      </c>
      <c r="X870" t="s"/>
      <c r="Y870" t="s">
        <v>85</v>
      </c>
      <c r="Z870">
        <f>HYPERLINK("https://hotelmonitor-cachepage.eclerx.com/savepage/tk_15444264566161485_sr_2399.html","info")</f>
        <v/>
      </c>
      <c r="AA870" t="n">
        <v>-6796933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88</v>
      </c>
      <c r="AO870" t="s"/>
      <c r="AP870" t="n">
        <v>116</v>
      </c>
      <c r="AQ870" t="s">
        <v>89</v>
      </c>
      <c r="AR870" t="s"/>
      <c r="AS870" t="s"/>
      <c r="AT870" t="s">
        <v>90</v>
      </c>
      <c r="AU870" t="s"/>
      <c r="AV870" t="s"/>
      <c r="AW870" t="s"/>
      <c r="AX870" t="s"/>
      <c r="AY870" t="n">
        <v>6796933</v>
      </c>
      <c r="AZ870" t="s"/>
      <c r="BA870" t="s"/>
      <c r="BB870" t="n">
        <v>407747</v>
      </c>
      <c r="BC870" t="n">
        <v>13.569209</v>
      </c>
      <c r="BD870" t="n">
        <v>52.444108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1224</v>
      </c>
      <c r="F871" t="n">
        <v>1434728</v>
      </c>
      <c r="G871" t="s">
        <v>74</v>
      </c>
      <c r="H871" t="s">
        <v>75</v>
      </c>
      <c r="I871" t="s"/>
      <c r="J871" t="s">
        <v>74</v>
      </c>
      <c r="K871" t="n">
        <v>68.81999999999999</v>
      </c>
      <c r="L871" t="s">
        <v>76</v>
      </c>
      <c r="M871" t="s"/>
      <c r="N871" t="s">
        <v>158</v>
      </c>
      <c r="O871" t="s">
        <v>78</v>
      </c>
      <c r="P871" t="s">
        <v>1225</v>
      </c>
      <c r="Q871" t="s"/>
      <c r="R871" t="s">
        <v>119</v>
      </c>
      <c r="S871" t="s">
        <v>1226</v>
      </c>
      <c r="T871" t="s">
        <v>81</v>
      </c>
      <c r="U871" t="s">
        <v>82</v>
      </c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HYPERLINK("https://hotelmonitor-cachepage.eclerx.com/savepage/tk_15444271903704975_sr_2399.html","info")</f>
        <v/>
      </c>
      <c r="AA871" t="n">
        <v>210829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88</v>
      </c>
      <c r="AO871" t="s"/>
      <c r="AP871" t="n">
        <v>330</v>
      </c>
      <c r="AQ871" t="s">
        <v>89</v>
      </c>
      <c r="AR871" t="s"/>
      <c r="AS871" t="s"/>
      <c r="AT871" t="s">
        <v>90</v>
      </c>
      <c r="AU871" t="s"/>
      <c r="AV871" t="s"/>
      <c r="AW871" t="s"/>
      <c r="AX871" t="s"/>
      <c r="AY871" t="n">
        <v>937824</v>
      </c>
      <c r="AZ871" t="s">
        <v>1227</v>
      </c>
      <c r="BA871" t="s"/>
      <c r="BB871" t="n">
        <v>444525</v>
      </c>
      <c r="BC871" t="n">
        <v>13.3879</v>
      </c>
      <c r="BD871" t="n">
        <v>52.5089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1224</v>
      </c>
      <c r="F872" t="n">
        <v>1434728</v>
      </c>
      <c r="G872" t="s">
        <v>74</v>
      </c>
      <c r="H872" t="s">
        <v>75</v>
      </c>
      <c r="I872" t="s"/>
      <c r="J872" t="s">
        <v>74</v>
      </c>
      <c r="K872" t="n">
        <v>79</v>
      </c>
      <c r="L872" t="s">
        <v>76</v>
      </c>
      <c r="M872" t="s"/>
      <c r="N872" t="s">
        <v>224</v>
      </c>
      <c r="O872" t="s">
        <v>78</v>
      </c>
      <c r="P872" t="s">
        <v>1225</v>
      </c>
      <c r="Q872" t="s"/>
      <c r="R872" t="s">
        <v>119</v>
      </c>
      <c r="S872" t="s">
        <v>342</v>
      </c>
      <c r="T872" t="s">
        <v>81</v>
      </c>
      <c r="U872" t="s">
        <v>82</v>
      </c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HYPERLINK("https://hotelmonitor-cachepage.eclerx.com/savepage/tk_15444271903704975_sr_2399.html","info")</f>
        <v/>
      </c>
      <c r="AA872" t="n">
        <v>210829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88</v>
      </c>
      <c r="AO872" t="s"/>
      <c r="AP872" t="n">
        <v>330</v>
      </c>
      <c r="AQ872" t="s">
        <v>89</v>
      </c>
      <c r="AR872" t="s"/>
      <c r="AS872" t="s"/>
      <c r="AT872" t="s">
        <v>90</v>
      </c>
      <c r="AU872" t="s"/>
      <c r="AV872" t="s"/>
      <c r="AW872" t="s"/>
      <c r="AX872" t="s"/>
      <c r="AY872" t="n">
        <v>937824</v>
      </c>
      <c r="AZ872" t="s">
        <v>1227</v>
      </c>
      <c r="BA872" t="s"/>
      <c r="BB872" t="n">
        <v>444525</v>
      </c>
      <c r="BC872" t="n">
        <v>13.3879</v>
      </c>
      <c r="BD872" t="n">
        <v>52.5089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1224</v>
      </c>
      <c r="F873" t="n">
        <v>1434728</v>
      </c>
      <c r="G873" t="s">
        <v>74</v>
      </c>
      <c r="H873" t="s">
        <v>75</v>
      </c>
      <c r="I873" t="s"/>
      <c r="J873" t="s">
        <v>74</v>
      </c>
      <c r="K873" t="n">
        <v>89</v>
      </c>
      <c r="L873" t="s">
        <v>76</v>
      </c>
      <c r="M873" t="s"/>
      <c r="N873" t="s">
        <v>166</v>
      </c>
      <c r="O873" t="s">
        <v>78</v>
      </c>
      <c r="P873" t="s">
        <v>1225</v>
      </c>
      <c r="Q873" t="s"/>
      <c r="R873" t="s">
        <v>119</v>
      </c>
      <c r="S873" t="s">
        <v>94</v>
      </c>
      <c r="T873" t="s">
        <v>81</v>
      </c>
      <c r="U873" t="s">
        <v>82</v>
      </c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HYPERLINK("https://hotelmonitor-cachepage.eclerx.com/savepage/tk_15444271903704975_sr_2399.html","info")</f>
        <v/>
      </c>
      <c r="AA873" t="n">
        <v>210829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88</v>
      </c>
      <c r="AO873" t="s"/>
      <c r="AP873" t="n">
        <v>330</v>
      </c>
      <c r="AQ873" t="s">
        <v>89</v>
      </c>
      <c r="AR873" t="s"/>
      <c r="AS873" t="s"/>
      <c r="AT873" t="s">
        <v>90</v>
      </c>
      <c r="AU873" t="s"/>
      <c r="AV873" t="s"/>
      <c r="AW873" t="s"/>
      <c r="AX873" t="s"/>
      <c r="AY873" t="n">
        <v>937824</v>
      </c>
      <c r="AZ873" t="s">
        <v>1227</v>
      </c>
      <c r="BA873" t="s"/>
      <c r="BB873" t="n">
        <v>444525</v>
      </c>
      <c r="BC873" t="n">
        <v>13.3879</v>
      </c>
      <c r="BD873" t="n">
        <v>52.5089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1224</v>
      </c>
      <c r="F874" t="n">
        <v>1434728</v>
      </c>
      <c r="G874" t="s">
        <v>74</v>
      </c>
      <c r="H874" t="s">
        <v>75</v>
      </c>
      <c r="I874" t="s"/>
      <c r="J874" t="s">
        <v>74</v>
      </c>
      <c r="K874" t="n">
        <v>94</v>
      </c>
      <c r="L874" t="s">
        <v>76</v>
      </c>
      <c r="M874" t="s"/>
      <c r="N874" t="s">
        <v>193</v>
      </c>
      <c r="O874" t="s">
        <v>78</v>
      </c>
      <c r="P874" t="s">
        <v>1225</v>
      </c>
      <c r="Q874" t="s"/>
      <c r="R874" t="s">
        <v>119</v>
      </c>
      <c r="S874" t="s">
        <v>330</v>
      </c>
      <c r="T874" t="s">
        <v>81</v>
      </c>
      <c r="U874" t="s">
        <v>82</v>
      </c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HYPERLINK("https://hotelmonitor-cachepage.eclerx.com/savepage/tk_15444271903704975_sr_2399.html","info")</f>
        <v/>
      </c>
      <c r="AA874" t="n">
        <v>210829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88</v>
      </c>
      <c r="AO874" t="s"/>
      <c r="AP874" t="n">
        <v>330</v>
      </c>
      <c r="AQ874" t="s">
        <v>89</v>
      </c>
      <c r="AR874" t="s"/>
      <c r="AS874" t="s"/>
      <c r="AT874" t="s">
        <v>90</v>
      </c>
      <c r="AU874" t="s"/>
      <c r="AV874" t="s"/>
      <c r="AW874" t="s"/>
      <c r="AX874" t="s"/>
      <c r="AY874" t="n">
        <v>937824</v>
      </c>
      <c r="AZ874" t="s">
        <v>1227</v>
      </c>
      <c r="BA874" t="s"/>
      <c r="BB874" t="n">
        <v>444525</v>
      </c>
      <c r="BC874" t="n">
        <v>13.3879</v>
      </c>
      <c r="BD874" t="n">
        <v>52.5089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1224</v>
      </c>
      <c r="F875" t="n">
        <v>1434728</v>
      </c>
      <c r="G875" t="s">
        <v>74</v>
      </c>
      <c r="H875" t="s">
        <v>75</v>
      </c>
      <c r="I875" t="s"/>
      <c r="J875" t="s">
        <v>74</v>
      </c>
      <c r="K875" t="n">
        <v>103</v>
      </c>
      <c r="L875" t="s">
        <v>76</v>
      </c>
      <c r="M875" t="s"/>
      <c r="N875" t="s">
        <v>224</v>
      </c>
      <c r="O875" t="s">
        <v>78</v>
      </c>
      <c r="P875" t="s">
        <v>1225</v>
      </c>
      <c r="Q875" t="s"/>
      <c r="R875" t="s">
        <v>119</v>
      </c>
      <c r="S875" t="s">
        <v>349</v>
      </c>
      <c r="T875" t="s">
        <v>81</v>
      </c>
      <c r="U875" t="s">
        <v>82</v>
      </c>
      <c r="V875" t="s">
        <v>83</v>
      </c>
      <c r="W875" t="s">
        <v>108</v>
      </c>
      <c r="X875" t="s"/>
      <c r="Y875" t="s">
        <v>85</v>
      </c>
      <c r="Z875">
        <f>HYPERLINK("https://hotelmonitor-cachepage.eclerx.com/savepage/tk_15444271903704975_sr_2399.html","info")</f>
        <v/>
      </c>
      <c r="AA875" t="n">
        <v>210829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88</v>
      </c>
      <c r="AO875" t="s"/>
      <c r="AP875" t="n">
        <v>330</v>
      </c>
      <c r="AQ875" t="s">
        <v>89</v>
      </c>
      <c r="AR875" t="s"/>
      <c r="AS875" t="s"/>
      <c r="AT875" t="s">
        <v>90</v>
      </c>
      <c r="AU875" t="s"/>
      <c r="AV875" t="s"/>
      <c r="AW875" t="s"/>
      <c r="AX875" t="s"/>
      <c r="AY875" t="n">
        <v>937824</v>
      </c>
      <c r="AZ875" t="s">
        <v>1227</v>
      </c>
      <c r="BA875" t="s"/>
      <c r="BB875" t="n">
        <v>444525</v>
      </c>
      <c r="BC875" t="n">
        <v>13.3879</v>
      </c>
      <c r="BD875" t="n">
        <v>52.5089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1228</v>
      </c>
      <c r="F876" t="n">
        <v>743239</v>
      </c>
      <c r="G876" t="s">
        <v>74</v>
      </c>
      <c r="H876" t="s">
        <v>75</v>
      </c>
      <c r="I876" t="s"/>
      <c r="J876" t="s">
        <v>74</v>
      </c>
      <c r="K876" t="n">
        <v>85.5</v>
      </c>
      <c r="L876" t="s">
        <v>76</v>
      </c>
      <c r="M876" t="s"/>
      <c r="N876" t="s">
        <v>158</v>
      </c>
      <c r="O876" t="s">
        <v>78</v>
      </c>
      <c r="P876" t="s">
        <v>1229</v>
      </c>
      <c r="Q876" t="s"/>
      <c r="R876" t="s">
        <v>79</v>
      </c>
      <c r="S876" t="s">
        <v>99</v>
      </c>
      <c r="T876" t="s">
        <v>81</v>
      </c>
      <c r="U876" t="s">
        <v>82</v>
      </c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HYPERLINK("https://hotelmonitor-cachepage.eclerx.com/savepage/tk_15444269777578366_sr_2399.html","info")</f>
        <v/>
      </c>
      <c r="AA876" t="n">
        <v>147293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88</v>
      </c>
      <c r="AO876" t="s"/>
      <c r="AP876" t="n">
        <v>268</v>
      </c>
      <c r="AQ876" t="s">
        <v>89</v>
      </c>
      <c r="AR876" t="s"/>
      <c r="AS876" t="s"/>
      <c r="AT876" t="s">
        <v>90</v>
      </c>
      <c r="AU876" t="s"/>
      <c r="AV876" t="s"/>
      <c r="AW876" t="s"/>
      <c r="AX876" t="s"/>
      <c r="AY876" t="n">
        <v>1003460</v>
      </c>
      <c r="AZ876" t="s">
        <v>1230</v>
      </c>
      <c r="BA876" t="s"/>
      <c r="BB876" t="n">
        <v>513747</v>
      </c>
      <c r="BC876" t="n">
        <v>13.33418</v>
      </c>
      <c r="BD876" t="n">
        <v>52.49901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1228</v>
      </c>
      <c r="F877" t="n">
        <v>743239</v>
      </c>
      <c r="G877" t="s">
        <v>74</v>
      </c>
      <c r="H877" t="s">
        <v>75</v>
      </c>
      <c r="I877" t="s"/>
      <c r="J877" t="s">
        <v>74</v>
      </c>
      <c r="K877" t="n">
        <v>95</v>
      </c>
      <c r="L877" t="s">
        <v>76</v>
      </c>
      <c r="M877" t="s"/>
      <c r="N877" t="s">
        <v>113</v>
      </c>
      <c r="O877" t="s">
        <v>78</v>
      </c>
      <c r="P877" t="s">
        <v>1229</v>
      </c>
      <c r="Q877" t="s"/>
      <c r="R877" t="s">
        <v>79</v>
      </c>
      <c r="S877" t="s">
        <v>334</v>
      </c>
      <c r="T877" t="s">
        <v>81</v>
      </c>
      <c r="U877" t="s">
        <v>82</v>
      </c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HYPERLINK("https://hotelmonitor-cachepage.eclerx.com/savepage/tk_15444269777578366_sr_2399.html","info")</f>
        <v/>
      </c>
      <c r="AA877" t="n">
        <v>147293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88</v>
      </c>
      <c r="AO877" t="s"/>
      <c r="AP877" t="n">
        <v>268</v>
      </c>
      <c r="AQ877" t="s">
        <v>89</v>
      </c>
      <c r="AR877" t="s"/>
      <c r="AS877" t="s"/>
      <c r="AT877" t="s">
        <v>90</v>
      </c>
      <c r="AU877" t="s"/>
      <c r="AV877" t="s"/>
      <c r="AW877" t="s"/>
      <c r="AX877" t="s"/>
      <c r="AY877" t="n">
        <v>1003460</v>
      </c>
      <c r="AZ877" t="s">
        <v>1230</v>
      </c>
      <c r="BA877" t="s"/>
      <c r="BB877" t="n">
        <v>513747</v>
      </c>
      <c r="BC877" t="n">
        <v>13.33418</v>
      </c>
      <c r="BD877" t="n">
        <v>52.49901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1228</v>
      </c>
      <c r="F878" t="n">
        <v>743239</v>
      </c>
      <c r="G878" t="s">
        <v>74</v>
      </c>
      <c r="H878" t="s">
        <v>75</v>
      </c>
      <c r="I878" t="s"/>
      <c r="J878" t="s">
        <v>74</v>
      </c>
      <c r="K878" t="n">
        <v>112.5</v>
      </c>
      <c r="L878" t="s">
        <v>76</v>
      </c>
      <c r="M878" t="s"/>
      <c r="N878" t="s">
        <v>1231</v>
      </c>
      <c r="O878" t="s">
        <v>78</v>
      </c>
      <c r="P878" t="s">
        <v>1229</v>
      </c>
      <c r="Q878" t="s"/>
      <c r="R878" t="s">
        <v>79</v>
      </c>
      <c r="S878" t="s">
        <v>109</v>
      </c>
      <c r="T878" t="s">
        <v>81</v>
      </c>
      <c r="U878" t="s">
        <v>82</v>
      </c>
      <c r="V878" t="s">
        <v>83</v>
      </c>
      <c r="W878" t="s">
        <v>84</v>
      </c>
      <c r="X878" t="s"/>
      <c r="Y878" t="s">
        <v>85</v>
      </c>
      <c r="Z878">
        <f>HYPERLINK("https://hotelmonitor-cachepage.eclerx.com/savepage/tk_15444269777578366_sr_2399.html","info")</f>
        <v/>
      </c>
      <c r="AA878" t="n">
        <v>147293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88</v>
      </c>
      <c r="AO878" t="s"/>
      <c r="AP878" t="n">
        <v>268</v>
      </c>
      <c r="AQ878" t="s">
        <v>89</v>
      </c>
      <c r="AR878" t="s"/>
      <c r="AS878" t="s"/>
      <c r="AT878" t="s">
        <v>90</v>
      </c>
      <c r="AU878" t="s"/>
      <c r="AV878" t="s"/>
      <c r="AW878" t="s"/>
      <c r="AX878" t="s"/>
      <c r="AY878" t="n">
        <v>1003460</v>
      </c>
      <c r="AZ878" t="s">
        <v>1230</v>
      </c>
      <c r="BA878" t="s"/>
      <c r="BB878" t="n">
        <v>513747</v>
      </c>
      <c r="BC878" t="n">
        <v>13.33418</v>
      </c>
      <c r="BD878" t="n">
        <v>52.49901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1228</v>
      </c>
      <c r="F879" t="n">
        <v>743239</v>
      </c>
      <c r="G879" t="s">
        <v>74</v>
      </c>
      <c r="H879" t="s">
        <v>75</v>
      </c>
      <c r="I879" t="s"/>
      <c r="J879" t="s">
        <v>74</v>
      </c>
      <c r="K879" t="n">
        <v>117.9</v>
      </c>
      <c r="L879" t="s">
        <v>76</v>
      </c>
      <c r="M879" t="s"/>
      <c r="N879" t="s">
        <v>927</v>
      </c>
      <c r="O879" t="s">
        <v>78</v>
      </c>
      <c r="P879" t="s">
        <v>1229</v>
      </c>
      <c r="Q879" t="s"/>
      <c r="R879" t="s">
        <v>79</v>
      </c>
      <c r="S879" t="s">
        <v>1232</v>
      </c>
      <c r="T879" t="s">
        <v>81</v>
      </c>
      <c r="U879" t="s">
        <v>82</v>
      </c>
      <c r="V879" t="s">
        <v>83</v>
      </c>
      <c r="W879" t="s">
        <v>108</v>
      </c>
      <c r="X879" t="s"/>
      <c r="Y879" t="s">
        <v>85</v>
      </c>
      <c r="Z879">
        <f>HYPERLINK("https://hotelmonitor-cachepage.eclerx.com/savepage/tk_15444269777578366_sr_2399.html","info")</f>
        <v/>
      </c>
      <c r="AA879" t="n">
        <v>147293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88</v>
      </c>
      <c r="AO879" t="s"/>
      <c r="AP879" t="n">
        <v>268</v>
      </c>
      <c r="AQ879" t="s">
        <v>89</v>
      </c>
      <c r="AR879" t="s"/>
      <c r="AS879" t="s"/>
      <c r="AT879" t="s">
        <v>90</v>
      </c>
      <c r="AU879" t="s"/>
      <c r="AV879" t="s"/>
      <c r="AW879" t="s"/>
      <c r="AX879" t="s"/>
      <c r="AY879" t="n">
        <v>1003460</v>
      </c>
      <c r="AZ879" t="s">
        <v>1230</v>
      </c>
      <c r="BA879" t="s"/>
      <c r="BB879" t="n">
        <v>513747</v>
      </c>
      <c r="BC879" t="n">
        <v>13.33418</v>
      </c>
      <c r="BD879" t="n">
        <v>52.49901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1228</v>
      </c>
      <c r="F880" t="n">
        <v>743239</v>
      </c>
      <c r="G880" t="s">
        <v>74</v>
      </c>
      <c r="H880" t="s">
        <v>75</v>
      </c>
      <c r="I880" t="s"/>
      <c r="J880" t="s">
        <v>74</v>
      </c>
      <c r="K880" t="n">
        <v>121.5</v>
      </c>
      <c r="L880" t="s">
        <v>76</v>
      </c>
      <c r="M880" t="s"/>
      <c r="N880" t="s">
        <v>1233</v>
      </c>
      <c r="O880" t="s">
        <v>78</v>
      </c>
      <c r="P880" t="s">
        <v>1229</v>
      </c>
      <c r="Q880" t="s"/>
      <c r="R880" t="s">
        <v>79</v>
      </c>
      <c r="S880" t="s">
        <v>167</v>
      </c>
      <c r="T880" t="s">
        <v>81</v>
      </c>
      <c r="U880" t="s">
        <v>82</v>
      </c>
      <c r="V880" t="s">
        <v>83</v>
      </c>
      <c r="W880" t="s">
        <v>84</v>
      </c>
      <c r="X880" t="s"/>
      <c r="Y880" t="s">
        <v>85</v>
      </c>
      <c r="Z880">
        <f>HYPERLINK("https://hotelmonitor-cachepage.eclerx.com/savepage/tk_15444269777578366_sr_2399.html","info")</f>
        <v/>
      </c>
      <c r="AA880" t="n">
        <v>147293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88</v>
      </c>
      <c r="AO880" t="s"/>
      <c r="AP880" t="n">
        <v>268</v>
      </c>
      <c r="AQ880" t="s">
        <v>89</v>
      </c>
      <c r="AR880" t="s"/>
      <c r="AS880" t="s"/>
      <c r="AT880" t="s">
        <v>90</v>
      </c>
      <c r="AU880" t="s"/>
      <c r="AV880" t="s"/>
      <c r="AW880" t="s"/>
      <c r="AX880" t="s"/>
      <c r="AY880" t="n">
        <v>1003460</v>
      </c>
      <c r="AZ880" t="s">
        <v>1230</v>
      </c>
      <c r="BA880" t="s"/>
      <c r="BB880" t="n">
        <v>513747</v>
      </c>
      <c r="BC880" t="n">
        <v>13.33418</v>
      </c>
      <c r="BD880" t="n">
        <v>52.49901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1228</v>
      </c>
      <c r="F881" t="n">
        <v>743239</v>
      </c>
      <c r="G881" t="s">
        <v>74</v>
      </c>
      <c r="H881" t="s">
        <v>75</v>
      </c>
      <c r="I881" t="s"/>
      <c r="J881" t="s">
        <v>74</v>
      </c>
      <c r="K881" t="n">
        <v>125</v>
      </c>
      <c r="L881" t="s">
        <v>76</v>
      </c>
      <c r="M881" t="s"/>
      <c r="N881" t="s">
        <v>392</v>
      </c>
      <c r="O881" t="s">
        <v>78</v>
      </c>
      <c r="P881" t="s">
        <v>1229</v>
      </c>
      <c r="Q881" t="s"/>
      <c r="R881" t="s">
        <v>79</v>
      </c>
      <c r="S881" t="s">
        <v>638</v>
      </c>
      <c r="T881" t="s">
        <v>81</v>
      </c>
      <c r="U881" t="s">
        <v>82</v>
      </c>
      <c r="V881" t="s">
        <v>83</v>
      </c>
      <c r="W881" t="s">
        <v>84</v>
      </c>
      <c r="X881" t="s"/>
      <c r="Y881" t="s">
        <v>85</v>
      </c>
      <c r="Z881">
        <f>HYPERLINK("https://hotelmonitor-cachepage.eclerx.com/savepage/tk_15444269777578366_sr_2399.html","info")</f>
        <v/>
      </c>
      <c r="AA881" t="n">
        <v>147293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88</v>
      </c>
      <c r="AO881" t="s"/>
      <c r="AP881" t="n">
        <v>268</v>
      </c>
      <c r="AQ881" t="s">
        <v>89</v>
      </c>
      <c r="AR881" t="s"/>
      <c r="AS881" t="s"/>
      <c r="AT881" t="s">
        <v>90</v>
      </c>
      <c r="AU881" t="s"/>
      <c r="AV881" t="s"/>
      <c r="AW881" t="s"/>
      <c r="AX881" t="s"/>
      <c r="AY881" t="n">
        <v>1003460</v>
      </c>
      <c r="AZ881" t="s">
        <v>1230</v>
      </c>
      <c r="BA881" t="s"/>
      <c r="BB881" t="n">
        <v>513747</v>
      </c>
      <c r="BC881" t="n">
        <v>13.33418</v>
      </c>
      <c r="BD881" t="n">
        <v>52.49901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1228</v>
      </c>
      <c r="F882" t="n">
        <v>743239</v>
      </c>
      <c r="G882" t="s">
        <v>74</v>
      </c>
      <c r="H882" t="s">
        <v>75</v>
      </c>
      <c r="I882" t="s"/>
      <c r="J882" t="s">
        <v>74</v>
      </c>
      <c r="K882" t="n">
        <v>131</v>
      </c>
      <c r="L882" t="s">
        <v>76</v>
      </c>
      <c r="M882" t="s"/>
      <c r="N882" t="s">
        <v>927</v>
      </c>
      <c r="O882" t="s">
        <v>78</v>
      </c>
      <c r="P882" t="s">
        <v>1229</v>
      </c>
      <c r="Q882" t="s"/>
      <c r="R882" t="s">
        <v>79</v>
      </c>
      <c r="S882" t="s">
        <v>352</v>
      </c>
      <c r="T882" t="s">
        <v>81</v>
      </c>
      <c r="U882" t="s">
        <v>82</v>
      </c>
      <c r="V882" t="s">
        <v>83</v>
      </c>
      <c r="W882" t="s">
        <v>108</v>
      </c>
      <c r="X882" t="s"/>
      <c r="Y882" t="s">
        <v>85</v>
      </c>
      <c r="Z882">
        <f>HYPERLINK("https://hotelmonitor-cachepage.eclerx.com/savepage/tk_15444269777578366_sr_2399.html","info")</f>
        <v/>
      </c>
      <c r="AA882" t="n">
        <v>147293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88</v>
      </c>
      <c r="AO882" t="s"/>
      <c r="AP882" t="n">
        <v>268</v>
      </c>
      <c r="AQ882" t="s">
        <v>89</v>
      </c>
      <c r="AR882" t="s"/>
      <c r="AS882" t="s"/>
      <c r="AT882" t="s">
        <v>90</v>
      </c>
      <c r="AU882" t="s"/>
      <c r="AV882" t="s"/>
      <c r="AW882" t="s"/>
      <c r="AX882" t="s"/>
      <c r="AY882" t="n">
        <v>1003460</v>
      </c>
      <c r="AZ882" t="s">
        <v>1230</v>
      </c>
      <c r="BA882" t="s"/>
      <c r="BB882" t="n">
        <v>513747</v>
      </c>
      <c r="BC882" t="n">
        <v>13.33418</v>
      </c>
      <c r="BD882" t="n">
        <v>52.49901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1228</v>
      </c>
      <c r="F883" t="n">
        <v>743239</v>
      </c>
      <c r="G883" t="s">
        <v>74</v>
      </c>
      <c r="H883" t="s">
        <v>75</v>
      </c>
      <c r="I883" t="s"/>
      <c r="J883" t="s">
        <v>74</v>
      </c>
      <c r="K883" t="n">
        <v>135</v>
      </c>
      <c r="L883" t="s">
        <v>76</v>
      </c>
      <c r="M883" t="s"/>
      <c r="N883" t="s">
        <v>179</v>
      </c>
      <c r="O883" t="s">
        <v>78</v>
      </c>
      <c r="P883" t="s">
        <v>1229</v>
      </c>
      <c r="Q883" t="s"/>
      <c r="R883" t="s">
        <v>79</v>
      </c>
      <c r="S883" t="s">
        <v>1061</v>
      </c>
      <c r="T883" t="s">
        <v>81</v>
      </c>
      <c r="U883" t="s">
        <v>82</v>
      </c>
      <c r="V883" t="s">
        <v>83</v>
      </c>
      <c r="W883" t="s">
        <v>84</v>
      </c>
      <c r="X883" t="s"/>
      <c r="Y883" t="s">
        <v>85</v>
      </c>
      <c r="Z883">
        <f>HYPERLINK("https://hotelmonitor-cachepage.eclerx.com/savepage/tk_15444269777578366_sr_2399.html","info")</f>
        <v/>
      </c>
      <c r="AA883" t="n">
        <v>147293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88</v>
      </c>
      <c r="AO883" t="s"/>
      <c r="AP883" t="n">
        <v>268</v>
      </c>
      <c r="AQ883" t="s">
        <v>89</v>
      </c>
      <c r="AR883" t="s"/>
      <c r="AS883" t="s"/>
      <c r="AT883" t="s">
        <v>90</v>
      </c>
      <c r="AU883" t="s"/>
      <c r="AV883" t="s"/>
      <c r="AW883" t="s"/>
      <c r="AX883" t="s"/>
      <c r="AY883" t="n">
        <v>1003460</v>
      </c>
      <c r="AZ883" t="s">
        <v>1230</v>
      </c>
      <c r="BA883" t="s"/>
      <c r="BB883" t="n">
        <v>513747</v>
      </c>
      <c r="BC883" t="n">
        <v>13.33418</v>
      </c>
      <c r="BD883" t="n">
        <v>52.49901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1228</v>
      </c>
      <c r="F884" t="n">
        <v>743239</v>
      </c>
      <c r="G884" t="s">
        <v>74</v>
      </c>
      <c r="H884" t="s">
        <v>75</v>
      </c>
      <c r="I884" t="s"/>
      <c r="J884" t="s">
        <v>74</v>
      </c>
      <c r="K884" t="n">
        <v>153.9</v>
      </c>
      <c r="L884" t="s">
        <v>76</v>
      </c>
      <c r="M884" t="s"/>
      <c r="N884" t="s">
        <v>1233</v>
      </c>
      <c r="O884" t="s">
        <v>78</v>
      </c>
      <c r="P884" t="s">
        <v>1229</v>
      </c>
      <c r="Q884" t="s"/>
      <c r="R884" t="s">
        <v>79</v>
      </c>
      <c r="S884" t="s">
        <v>1234</v>
      </c>
      <c r="T884" t="s">
        <v>81</v>
      </c>
      <c r="U884" t="s">
        <v>82</v>
      </c>
      <c r="V884" t="s">
        <v>83</v>
      </c>
      <c r="W884" t="s">
        <v>108</v>
      </c>
      <c r="X884" t="s"/>
      <c r="Y884" t="s">
        <v>85</v>
      </c>
      <c r="Z884">
        <f>HYPERLINK("https://hotelmonitor-cachepage.eclerx.com/savepage/tk_15444269777578366_sr_2399.html","info")</f>
        <v/>
      </c>
      <c r="AA884" t="n">
        <v>147293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88</v>
      </c>
      <c r="AO884" t="s"/>
      <c r="AP884" t="n">
        <v>268</v>
      </c>
      <c r="AQ884" t="s">
        <v>89</v>
      </c>
      <c r="AR884" t="s"/>
      <c r="AS884" t="s"/>
      <c r="AT884" t="s">
        <v>90</v>
      </c>
      <c r="AU884" t="s"/>
      <c r="AV884" t="s"/>
      <c r="AW884" t="s"/>
      <c r="AX884" t="s"/>
      <c r="AY884" t="n">
        <v>1003460</v>
      </c>
      <c r="AZ884" t="s">
        <v>1230</v>
      </c>
      <c r="BA884" t="s"/>
      <c r="BB884" t="n">
        <v>513747</v>
      </c>
      <c r="BC884" t="n">
        <v>13.33418</v>
      </c>
      <c r="BD884" t="n">
        <v>52.49901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1228</v>
      </c>
      <c r="F885" t="n">
        <v>743239</v>
      </c>
      <c r="G885" t="s">
        <v>74</v>
      </c>
      <c r="H885" t="s">
        <v>75</v>
      </c>
      <c r="I885" t="s"/>
      <c r="J885" t="s">
        <v>74</v>
      </c>
      <c r="K885" t="n">
        <v>153.9</v>
      </c>
      <c r="L885" t="s">
        <v>76</v>
      </c>
      <c r="M885" t="s"/>
      <c r="N885" t="s">
        <v>1235</v>
      </c>
      <c r="O885" t="s">
        <v>78</v>
      </c>
      <c r="P885" t="s">
        <v>1229</v>
      </c>
      <c r="Q885" t="s"/>
      <c r="R885" t="s">
        <v>79</v>
      </c>
      <c r="S885" t="s">
        <v>1234</v>
      </c>
      <c r="T885" t="s">
        <v>81</v>
      </c>
      <c r="U885" t="s">
        <v>82</v>
      </c>
      <c r="V885" t="s">
        <v>83</v>
      </c>
      <c r="W885" t="s">
        <v>84</v>
      </c>
      <c r="X885" t="s"/>
      <c r="Y885" t="s">
        <v>85</v>
      </c>
      <c r="Z885">
        <f>HYPERLINK("https://hotelmonitor-cachepage.eclerx.com/savepage/tk_15444269777578366_sr_2399.html","info")</f>
        <v/>
      </c>
      <c r="AA885" t="n">
        <v>147293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88</v>
      </c>
      <c r="AO885" t="s"/>
      <c r="AP885" t="n">
        <v>268</v>
      </c>
      <c r="AQ885" t="s">
        <v>89</v>
      </c>
      <c r="AR885" t="s"/>
      <c r="AS885" t="s"/>
      <c r="AT885" t="s">
        <v>90</v>
      </c>
      <c r="AU885" t="s"/>
      <c r="AV885" t="s"/>
      <c r="AW885" t="s"/>
      <c r="AX885" t="s"/>
      <c r="AY885" t="n">
        <v>1003460</v>
      </c>
      <c r="AZ885" t="s">
        <v>1230</v>
      </c>
      <c r="BA885" t="s"/>
      <c r="BB885" t="n">
        <v>513747</v>
      </c>
      <c r="BC885" t="n">
        <v>13.33418</v>
      </c>
      <c r="BD885" t="n">
        <v>52.49901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1228</v>
      </c>
      <c r="F886" t="n">
        <v>743239</v>
      </c>
      <c r="G886" t="s">
        <v>74</v>
      </c>
      <c r="H886" t="s">
        <v>75</v>
      </c>
      <c r="I886" t="s"/>
      <c r="J886" t="s">
        <v>74</v>
      </c>
      <c r="K886" t="n">
        <v>157.5</v>
      </c>
      <c r="L886" t="s">
        <v>76</v>
      </c>
      <c r="M886" t="s"/>
      <c r="N886" t="s">
        <v>1236</v>
      </c>
      <c r="O886" t="s">
        <v>78</v>
      </c>
      <c r="P886" t="s">
        <v>1229</v>
      </c>
      <c r="Q886" t="s"/>
      <c r="R886" t="s">
        <v>79</v>
      </c>
      <c r="S886" t="s">
        <v>1237</v>
      </c>
      <c r="T886" t="s">
        <v>81</v>
      </c>
      <c r="U886" t="s">
        <v>82</v>
      </c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HYPERLINK("https://hotelmonitor-cachepage.eclerx.com/savepage/tk_15444269777578366_sr_2399.html","info")</f>
        <v/>
      </c>
      <c r="AA886" t="n">
        <v>147293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88</v>
      </c>
      <c r="AO886" t="s"/>
      <c r="AP886" t="n">
        <v>268</v>
      </c>
      <c r="AQ886" t="s">
        <v>89</v>
      </c>
      <c r="AR886" t="s"/>
      <c r="AS886" t="s"/>
      <c r="AT886" t="s">
        <v>90</v>
      </c>
      <c r="AU886" t="s"/>
      <c r="AV886" t="s"/>
      <c r="AW886" t="s"/>
      <c r="AX886" t="s"/>
      <c r="AY886" t="n">
        <v>1003460</v>
      </c>
      <c r="AZ886" t="s">
        <v>1230</v>
      </c>
      <c r="BA886" t="s"/>
      <c r="BB886" t="n">
        <v>513747</v>
      </c>
      <c r="BC886" t="n">
        <v>13.33418</v>
      </c>
      <c r="BD886" t="n">
        <v>52.49901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1228</v>
      </c>
      <c r="F887" t="n">
        <v>743239</v>
      </c>
      <c r="G887" t="s">
        <v>74</v>
      </c>
      <c r="H887" t="s">
        <v>75</v>
      </c>
      <c r="I887" t="s"/>
      <c r="J887" t="s">
        <v>74</v>
      </c>
      <c r="K887" t="n">
        <v>175</v>
      </c>
      <c r="L887" t="s">
        <v>76</v>
      </c>
      <c r="M887" t="s"/>
      <c r="N887" t="s">
        <v>1236</v>
      </c>
      <c r="O887" t="s">
        <v>78</v>
      </c>
      <c r="P887" t="s">
        <v>1229</v>
      </c>
      <c r="Q887" t="s"/>
      <c r="R887" t="s">
        <v>79</v>
      </c>
      <c r="S887" t="s">
        <v>1238</v>
      </c>
      <c r="T887" t="s">
        <v>81</v>
      </c>
      <c r="U887" t="s">
        <v>82</v>
      </c>
      <c r="V887" t="s">
        <v>83</v>
      </c>
      <c r="W887" t="s">
        <v>84</v>
      </c>
      <c r="X887" t="s"/>
      <c r="Y887" t="s">
        <v>85</v>
      </c>
      <c r="Z887">
        <f>HYPERLINK("https://hotelmonitor-cachepage.eclerx.com/savepage/tk_15444269777578366_sr_2399.html","info")</f>
        <v/>
      </c>
      <c r="AA887" t="n">
        <v>147293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88</v>
      </c>
      <c r="AO887" t="s"/>
      <c r="AP887" t="n">
        <v>268</v>
      </c>
      <c r="AQ887" t="s">
        <v>89</v>
      </c>
      <c r="AR887" t="s"/>
      <c r="AS887" t="s"/>
      <c r="AT887" t="s">
        <v>90</v>
      </c>
      <c r="AU887" t="s"/>
      <c r="AV887" t="s"/>
      <c r="AW887" t="s"/>
      <c r="AX887" t="s"/>
      <c r="AY887" t="n">
        <v>1003460</v>
      </c>
      <c r="AZ887" t="s">
        <v>1230</v>
      </c>
      <c r="BA887" t="s"/>
      <c r="BB887" t="n">
        <v>513747</v>
      </c>
      <c r="BC887" t="n">
        <v>13.33418</v>
      </c>
      <c r="BD887" t="n">
        <v>52.49901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1228</v>
      </c>
      <c r="F888" t="n">
        <v>743239</v>
      </c>
      <c r="G888" t="s">
        <v>74</v>
      </c>
      <c r="H888" t="s">
        <v>75</v>
      </c>
      <c r="I888" t="s"/>
      <c r="J888" t="s">
        <v>74</v>
      </c>
      <c r="K888" t="n">
        <v>190</v>
      </c>
      <c r="L888" t="s">
        <v>76</v>
      </c>
      <c r="M888" t="s"/>
      <c r="N888" t="s">
        <v>1235</v>
      </c>
      <c r="O888" t="s">
        <v>78</v>
      </c>
      <c r="P888" t="s">
        <v>1229</v>
      </c>
      <c r="Q888" t="s"/>
      <c r="R888" t="s">
        <v>79</v>
      </c>
      <c r="S888" t="s">
        <v>1239</v>
      </c>
      <c r="T888" t="s">
        <v>81</v>
      </c>
      <c r="U888" t="s">
        <v>82</v>
      </c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HYPERLINK("https://hotelmonitor-cachepage.eclerx.com/savepage/tk_15444269777578366_sr_2399.html","info")</f>
        <v/>
      </c>
      <c r="AA888" t="n">
        <v>147293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88</v>
      </c>
      <c r="AO888" t="s"/>
      <c r="AP888" t="n">
        <v>268</v>
      </c>
      <c r="AQ888" t="s">
        <v>89</v>
      </c>
      <c r="AR888" t="s"/>
      <c r="AS888" t="s"/>
      <c r="AT888" t="s">
        <v>90</v>
      </c>
      <c r="AU888" t="s"/>
      <c r="AV888" t="s"/>
      <c r="AW888" t="s"/>
      <c r="AX888" t="s"/>
      <c r="AY888" t="n">
        <v>1003460</v>
      </c>
      <c r="AZ888" t="s">
        <v>1230</v>
      </c>
      <c r="BA888" t="s"/>
      <c r="BB888" t="n">
        <v>513747</v>
      </c>
      <c r="BC888" t="n">
        <v>13.33418</v>
      </c>
      <c r="BD888" t="n">
        <v>52.49901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1228</v>
      </c>
      <c r="F889" t="n">
        <v>743239</v>
      </c>
      <c r="G889" t="s">
        <v>74</v>
      </c>
      <c r="H889" t="s">
        <v>75</v>
      </c>
      <c r="I889" t="s"/>
      <c r="J889" t="s">
        <v>74</v>
      </c>
      <c r="K889" t="n">
        <v>212.22</v>
      </c>
      <c r="L889" t="s">
        <v>76</v>
      </c>
      <c r="M889" t="s"/>
      <c r="N889" t="s">
        <v>1235</v>
      </c>
      <c r="O889" t="s">
        <v>78</v>
      </c>
      <c r="P889" t="s">
        <v>1229</v>
      </c>
      <c r="Q889" t="s"/>
      <c r="R889" t="s">
        <v>79</v>
      </c>
      <c r="S889" t="s">
        <v>1240</v>
      </c>
      <c r="T889" t="s">
        <v>81</v>
      </c>
      <c r="U889" t="s">
        <v>82</v>
      </c>
      <c r="V889" t="s">
        <v>83</v>
      </c>
      <c r="W889" t="s">
        <v>108</v>
      </c>
      <c r="X889" t="s"/>
      <c r="Y889" t="s">
        <v>85</v>
      </c>
      <c r="Z889">
        <f>HYPERLINK("https://hotelmonitor-cachepage.eclerx.com/savepage/tk_15444269777578366_sr_2399.html","info")</f>
        <v/>
      </c>
      <c r="AA889" t="n">
        <v>147293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88</v>
      </c>
      <c r="AO889" t="s"/>
      <c r="AP889" t="n">
        <v>268</v>
      </c>
      <c r="AQ889" t="s">
        <v>89</v>
      </c>
      <c r="AR889" t="s"/>
      <c r="AS889" t="s"/>
      <c r="AT889" t="s">
        <v>90</v>
      </c>
      <c r="AU889" t="s"/>
      <c r="AV889" t="s"/>
      <c r="AW889" t="s"/>
      <c r="AX889" t="s"/>
      <c r="AY889" t="n">
        <v>1003460</v>
      </c>
      <c r="AZ889" t="s">
        <v>1230</v>
      </c>
      <c r="BA889" t="s"/>
      <c r="BB889" t="n">
        <v>513747</v>
      </c>
      <c r="BC889" t="n">
        <v>13.33418</v>
      </c>
      <c r="BD889" t="n">
        <v>52.49901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1228</v>
      </c>
      <c r="F890" t="n">
        <v>743239</v>
      </c>
      <c r="G890" t="s">
        <v>74</v>
      </c>
      <c r="H890" t="s">
        <v>75</v>
      </c>
      <c r="I890" t="s"/>
      <c r="J890" t="s">
        <v>74</v>
      </c>
      <c r="K890" t="n">
        <v>262</v>
      </c>
      <c r="L890" t="s">
        <v>76</v>
      </c>
      <c r="M890" t="s"/>
      <c r="N890" t="s">
        <v>1235</v>
      </c>
      <c r="O890" t="s">
        <v>78</v>
      </c>
      <c r="P890" t="s">
        <v>1229</v>
      </c>
      <c r="Q890" t="s"/>
      <c r="R890" t="s">
        <v>79</v>
      </c>
      <c r="S890" t="s">
        <v>1241</v>
      </c>
      <c r="T890" t="s">
        <v>81</v>
      </c>
      <c r="U890" t="s">
        <v>82</v>
      </c>
      <c r="V890" t="s">
        <v>83</v>
      </c>
      <c r="W890" t="s">
        <v>108</v>
      </c>
      <c r="X890" t="s"/>
      <c r="Y890" t="s">
        <v>85</v>
      </c>
      <c r="Z890">
        <f>HYPERLINK("https://hotelmonitor-cachepage.eclerx.com/savepage/tk_15444269777578366_sr_2399.html","info")</f>
        <v/>
      </c>
      <c r="AA890" t="n">
        <v>147293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88</v>
      </c>
      <c r="AO890" t="s"/>
      <c r="AP890" t="n">
        <v>268</v>
      </c>
      <c r="AQ890" t="s">
        <v>89</v>
      </c>
      <c r="AR890" t="s"/>
      <c r="AS890" t="s"/>
      <c r="AT890" t="s">
        <v>90</v>
      </c>
      <c r="AU890" t="s"/>
      <c r="AV890" t="s"/>
      <c r="AW890" t="s"/>
      <c r="AX890" t="s"/>
      <c r="AY890" t="n">
        <v>1003460</v>
      </c>
      <c r="AZ890" t="s">
        <v>1230</v>
      </c>
      <c r="BA890" t="s"/>
      <c r="BB890" t="n">
        <v>513747</v>
      </c>
      <c r="BC890" t="n">
        <v>13.33418</v>
      </c>
      <c r="BD890" t="n">
        <v>52.49901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1242</v>
      </c>
      <c r="F891" t="n">
        <v>297116</v>
      </c>
      <c r="G891" t="s">
        <v>74</v>
      </c>
      <c r="H891" t="s">
        <v>75</v>
      </c>
      <c r="I891" t="s"/>
      <c r="J891" t="s">
        <v>74</v>
      </c>
      <c r="K891" t="n">
        <v>99.95999999999999</v>
      </c>
      <c r="L891" t="s">
        <v>76</v>
      </c>
      <c r="M891" t="s"/>
      <c r="N891" t="s">
        <v>158</v>
      </c>
      <c r="O891" t="s">
        <v>78</v>
      </c>
      <c r="P891" t="s">
        <v>1243</v>
      </c>
      <c r="Q891" t="s"/>
      <c r="R891" t="s">
        <v>79</v>
      </c>
      <c r="S891" t="s">
        <v>1244</v>
      </c>
      <c r="T891" t="s">
        <v>81</v>
      </c>
      <c r="U891" t="s">
        <v>82</v>
      </c>
      <c r="V891" t="s">
        <v>83</v>
      </c>
      <c r="W891" t="s">
        <v>84</v>
      </c>
      <c r="X891" t="s"/>
      <c r="Y891" t="s">
        <v>85</v>
      </c>
      <c r="Z891">
        <f>HYPERLINK("https://hotelmonitor-cachepage.eclerx.com/savepage/tk_15444270706450202_sr_2399.html","info")</f>
        <v/>
      </c>
      <c r="AA891" t="n">
        <v>5848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88</v>
      </c>
      <c r="AO891" t="s"/>
      <c r="AP891" t="n">
        <v>296</v>
      </c>
      <c r="AQ891" t="s">
        <v>89</v>
      </c>
      <c r="AR891" t="s"/>
      <c r="AS891" t="s"/>
      <c r="AT891" t="s">
        <v>90</v>
      </c>
      <c r="AU891" t="s"/>
      <c r="AV891" t="s"/>
      <c r="AW891" t="s"/>
      <c r="AX891" t="s"/>
      <c r="AY891" t="n">
        <v>163244</v>
      </c>
      <c r="AZ891" t="s">
        <v>1245</v>
      </c>
      <c r="BA891" t="s"/>
      <c r="BB891" t="n">
        <v>1600</v>
      </c>
      <c r="BC891" t="n">
        <v>13.334441</v>
      </c>
      <c r="BD891" t="n">
        <v>52.502926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1242</v>
      </c>
      <c r="F892" t="n">
        <v>297116</v>
      </c>
      <c r="G892" t="s">
        <v>74</v>
      </c>
      <c r="H892" t="s">
        <v>75</v>
      </c>
      <c r="I892" t="s"/>
      <c r="J892" t="s">
        <v>74</v>
      </c>
      <c r="K892" t="n">
        <v>124.95</v>
      </c>
      <c r="L892" t="s">
        <v>76</v>
      </c>
      <c r="M892" t="s"/>
      <c r="N892" t="s">
        <v>113</v>
      </c>
      <c r="O892" t="s">
        <v>78</v>
      </c>
      <c r="P892" t="s">
        <v>1243</v>
      </c>
      <c r="Q892" t="s"/>
      <c r="R892" t="s">
        <v>79</v>
      </c>
      <c r="S892" t="s">
        <v>1246</v>
      </c>
      <c r="T892" t="s">
        <v>81</v>
      </c>
      <c r="U892" t="s">
        <v>82</v>
      </c>
      <c r="V892" t="s">
        <v>83</v>
      </c>
      <c r="W892" t="s">
        <v>84</v>
      </c>
      <c r="X892" t="s"/>
      <c r="Y892" t="s">
        <v>85</v>
      </c>
      <c r="Z892">
        <f>HYPERLINK("https://hotelmonitor-cachepage.eclerx.com/savepage/tk_15444270706450202_sr_2399.html","info")</f>
        <v/>
      </c>
      <c r="AA892" t="n">
        <v>5848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88</v>
      </c>
      <c r="AO892" t="s"/>
      <c r="AP892" t="n">
        <v>296</v>
      </c>
      <c r="AQ892" t="s">
        <v>89</v>
      </c>
      <c r="AR892" t="s"/>
      <c r="AS892" t="s"/>
      <c r="AT892" t="s">
        <v>90</v>
      </c>
      <c r="AU892" t="s"/>
      <c r="AV892" t="s"/>
      <c r="AW892" t="s"/>
      <c r="AX892" t="s"/>
      <c r="AY892" t="n">
        <v>163244</v>
      </c>
      <c r="AZ892" t="s">
        <v>1245</v>
      </c>
      <c r="BA892" t="s"/>
      <c r="BB892" t="n">
        <v>1600</v>
      </c>
      <c r="BC892" t="n">
        <v>13.334441</v>
      </c>
      <c r="BD892" t="n">
        <v>52.502926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1242</v>
      </c>
      <c r="F893" t="n">
        <v>297116</v>
      </c>
      <c r="G893" t="s">
        <v>74</v>
      </c>
      <c r="H893" t="s">
        <v>75</v>
      </c>
      <c r="I893" t="s"/>
      <c r="J893" t="s">
        <v>74</v>
      </c>
      <c r="K893" t="n">
        <v>156.45</v>
      </c>
      <c r="L893" t="s">
        <v>76</v>
      </c>
      <c r="M893" t="s"/>
      <c r="N893" t="s">
        <v>131</v>
      </c>
      <c r="O893" t="s">
        <v>78</v>
      </c>
      <c r="P893" t="s">
        <v>1243</v>
      </c>
      <c r="Q893" t="s"/>
      <c r="R893" t="s">
        <v>79</v>
      </c>
      <c r="S893" t="s">
        <v>1247</v>
      </c>
      <c r="T893" t="s">
        <v>81</v>
      </c>
      <c r="U893" t="s">
        <v>82</v>
      </c>
      <c r="V893" t="s">
        <v>83</v>
      </c>
      <c r="W893" t="s">
        <v>84</v>
      </c>
      <c r="X893" t="s"/>
      <c r="Y893" t="s">
        <v>85</v>
      </c>
      <c r="Z893">
        <f>HYPERLINK("https://hotelmonitor-cachepage.eclerx.com/savepage/tk_15444270706450202_sr_2399.html","info")</f>
        <v/>
      </c>
      <c r="AA893" t="n">
        <v>5848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88</v>
      </c>
      <c r="AO893" t="s"/>
      <c r="AP893" t="n">
        <v>296</v>
      </c>
      <c r="AQ893" t="s">
        <v>89</v>
      </c>
      <c r="AR893" t="s"/>
      <c r="AS893" t="s"/>
      <c r="AT893" t="s">
        <v>90</v>
      </c>
      <c r="AU893" t="s"/>
      <c r="AV893" t="s"/>
      <c r="AW893" t="s"/>
      <c r="AX893" t="s"/>
      <c r="AY893" t="n">
        <v>163244</v>
      </c>
      <c r="AZ893" t="s">
        <v>1245</v>
      </c>
      <c r="BA893" t="s"/>
      <c r="BB893" t="n">
        <v>1600</v>
      </c>
      <c r="BC893" t="n">
        <v>13.334441</v>
      </c>
      <c r="BD893" t="n">
        <v>52.502926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1248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91.5</v>
      </c>
      <c r="L894" t="s">
        <v>76</v>
      </c>
      <c r="M894" t="s"/>
      <c r="N894" t="s">
        <v>158</v>
      </c>
      <c r="O894" t="s">
        <v>78</v>
      </c>
      <c r="P894" t="s">
        <v>1248</v>
      </c>
      <c r="Q894" t="s"/>
      <c r="R894" t="s">
        <v>79</v>
      </c>
      <c r="S894" t="s">
        <v>497</v>
      </c>
      <c r="T894" t="s">
        <v>81</v>
      </c>
      <c r="U894" t="s">
        <v>82</v>
      </c>
      <c r="V894" t="s">
        <v>83</v>
      </c>
      <c r="W894" t="s">
        <v>84</v>
      </c>
      <c r="X894" t="s"/>
      <c r="Y894" t="s">
        <v>85</v>
      </c>
      <c r="Z894">
        <f>HYPERLINK("https://hotelmonitor-cachepage.eclerx.com/savepage/tk_15444262633350937_sr_2399.html","info")</f>
        <v/>
      </c>
      <c r="AA894" t="n">
        <v>-6796505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88</v>
      </c>
      <c r="AO894" t="s"/>
      <c r="AP894" t="n">
        <v>59</v>
      </c>
      <c r="AQ894" t="s">
        <v>89</v>
      </c>
      <c r="AR894" t="s"/>
      <c r="AS894" t="s"/>
      <c r="AT894" t="s">
        <v>90</v>
      </c>
      <c r="AU894" t="s"/>
      <c r="AV894" t="s"/>
      <c r="AW894" t="s"/>
      <c r="AX894" t="s"/>
      <c r="AY894" t="n">
        <v>6796505</v>
      </c>
      <c r="AZ894" t="s">
        <v>1249</v>
      </c>
      <c r="BA894" t="s"/>
      <c r="BB894" t="n">
        <v>432435</v>
      </c>
      <c r="BC894" t="n">
        <v>13.2942</v>
      </c>
      <c r="BD894" t="n">
        <v>52.50046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1248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101.5</v>
      </c>
      <c r="L895" t="s">
        <v>76</v>
      </c>
      <c r="M895" t="s"/>
      <c r="N895" t="s">
        <v>121</v>
      </c>
      <c r="O895" t="s">
        <v>78</v>
      </c>
      <c r="P895" t="s">
        <v>1248</v>
      </c>
      <c r="Q895" t="s"/>
      <c r="R895" t="s">
        <v>79</v>
      </c>
      <c r="S895" t="s">
        <v>165</v>
      </c>
      <c r="T895" t="s">
        <v>81</v>
      </c>
      <c r="U895" t="s">
        <v>82</v>
      </c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HYPERLINK("https://hotelmonitor-cachepage.eclerx.com/savepage/tk_15444262633350937_sr_2399.html","info")</f>
        <v/>
      </c>
      <c r="AA895" t="n">
        <v>-6796505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88</v>
      </c>
      <c r="AO895" t="s"/>
      <c r="AP895" t="n">
        <v>59</v>
      </c>
      <c r="AQ895" t="s">
        <v>89</v>
      </c>
      <c r="AR895" t="s"/>
      <c r="AS895" t="s"/>
      <c r="AT895" t="s">
        <v>90</v>
      </c>
      <c r="AU895" t="s"/>
      <c r="AV895" t="s"/>
      <c r="AW895" t="s"/>
      <c r="AX895" t="s"/>
      <c r="AY895" t="n">
        <v>6796505</v>
      </c>
      <c r="AZ895" t="s">
        <v>1249</v>
      </c>
      <c r="BA895" t="s"/>
      <c r="BB895" t="n">
        <v>432435</v>
      </c>
      <c r="BC895" t="n">
        <v>13.2942</v>
      </c>
      <c r="BD895" t="n">
        <v>52.50046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1250</v>
      </c>
      <c r="F896" t="n">
        <v>-1</v>
      </c>
      <c r="G896" t="s">
        <v>74</v>
      </c>
      <c r="H896" t="s">
        <v>75</v>
      </c>
      <c r="I896" t="s"/>
      <c r="J896" t="s">
        <v>74</v>
      </c>
      <c r="K896" t="n">
        <v>60</v>
      </c>
      <c r="L896" t="s">
        <v>76</v>
      </c>
      <c r="M896" t="s"/>
      <c r="N896" t="s">
        <v>158</v>
      </c>
      <c r="O896" t="s">
        <v>78</v>
      </c>
      <c r="P896" t="s">
        <v>1250</v>
      </c>
      <c r="Q896" t="s"/>
      <c r="R896" t="s">
        <v>119</v>
      </c>
      <c r="S896" t="s">
        <v>656</v>
      </c>
      <c r="T896" t="s">
        <v>81</v>
      </c>
      <c r="U896" t="s">
        <v>82</v>
      </c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HYPERLINK("https://hotelmonitor-cachepage.eclerx.com/savepage/tk_15444267092004218_sr_2399.html","info")</f>
        <v/>
      </c>
      <c r="AA896" t="n">
        <v>-6796507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88</v>
      </c>
      <c r="AO896" t="s"/>
      <c r="AP896" t="n">
        <v>190</v>
      </c>
      <c r="AQ896" t="s">
        <v>89</v>
      </c>
      <c r="AR896" t="s"/>
      <c r="AS896" t="s"/>
      <c r="AT896" t="s">
        <v>90</v>
      </c>
      <c r="AU896" t="s"/>
      <c r="AV896" t="s"/>
      <c r="AW896" t="s"/>
      <c r="AX896" t="s"/>
      <c r="AY896" t="n">
        <v>6796507</v>
      </c>
      <c r="AZ896" t="s">
        <v>1251</v>
      </c>
      <c r="BA896" t="s"/>
      <c r="BB896" t="n">
        <v>10239</v>
      </c>
      <c r="BC896" t="n">
        <v>13.394636</v>
      </c>
      <c r="BD896" t="n">
        <v>52.466084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1250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65</v>
      </c>
      <c r="L897" t="s">
        <v>76</v>
      </c>
      <c r="M897" t="s"/>
      <c r="N897" t="s">
        <v>113</v>
      </c>
      <c r="O897" t="s">
        <v>78</v>
      </c>
      <c r="P897" t="s">
        <v>1250</v>
      </c>
      <c r="Q897" t="s"/>
      <c r="R897" t="s">
        <v>119</v>
      </c>
      <c r="S897" t="s">
        <v>311</v>
      </c>
      <c r="T897" t="s">
        <v>81</v>
      </c>
      <c r="U897" t="s">
        <v>82</v>
      </c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HYPERLINK("https://hotelmonitor-cachepage.eclerx.com/savepage/tk_15444267092004218_sr_2399.html","info")</f>
        <v/>
      </c>
      <c r="AA897" t="n">
        <v>-6796507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88</v>
      </c>
      <c r="AO897" t="s"/>
      <c r="AP897" t="n">
        <v>190</v>
      </c>
      <c r="AQ897" t="s">
        <v>89</v>
      </c>
      <c r="AR897" t="s"/>
      <c r="AS897" t="s"/>
      <c r="AT897" t="s">
        <v>90</v>
      </c>
      <c r="AU897" t="s"/>
      <c r="AV897" t="s"/>
      <c r="AW897" t="s"/>
      <c r="AX897" t="s"/>
      <c r="AY897" t="n">
        <v>6796507</v>
      </c>
      <c r="AZ897" t="s">
        <v>1251</v>
      </c>
      <c r="BA897" t="s"/>
      <c r="BB897" t="n">
        <v>10239</v>
      </c>
      <c r="BC897" t="n">
        <v>13.394636</v>
      </c>
      <c r="BD897" t="n">
        <v>52.466084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1250</v>
      </c>
      <c r="F898" t="n">
        <v>-1</v>
      </c>
      <c r="G898" t="s">
        <v>74</v>
      </c>
      <c r="H898" t="s">
        <v>75</v>
      </c>
      <c r="I898" t="s"/>
      <c r="J898" t="s">
        <v>74</v>
      </c>
      <c r="K898" t="n">
        <v>78</v>
      </c>
      <c r="L898" t="s">
        <v>76</v>
      </c>
      <c r="M898" t="s"/>
      <c r="N898" t="s">
        <v>298</v>
      </c>
      <c r="O898" t="s">
        <v>78</v>
      </c>
      <c r="P898" t="s">
        <v>1250</v>
      </c>
      <c r="Q898" t="s"/>
      <c r="R898" t="s">
        <v>119</v>
      </c>
      <c r="S898" t="s">
        <v>824</v>
      </c>
      <c r="T898" t="s">
        <v>81</v>
      </c>
      <c r="U898" t="s">
        <v>82</v>
      </c>
      <c r="V898" t="s">
        <v>83</v>
      </c>
      <c r="W898" t="s">
        <v>108</v>
      </c>
      <c r="X898" t="s"/>
      <c r="Y898" t="s">
        <v>85</v>
      </c>
      <c r="Z898">
        <f>HYPERLINK("https://hotelmonitor-cachepage.eclerx.com/savepage/tk_15444267092004218_sr_2399.html","info")</f>
        <v/>
      </c>
      <c r="AA898" t="n">
        <v>-6796507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88</v>
      </c>
      <c r="AO898" t="s"/>
      <c r="AP898" t="n">
        <v>190</v>
      </c>
      <c r="AQ898" t="s">
        <v>89</v>
      </c>
      <c r="AR898" t="s"/>
      <c r="AS898" t="s"/>
      <c r="AT898" t="s">
        <v>90</v>
      </c>
      <c r="AU898" t="s"/>
      <c r="AV898" t="s"/>
      <c r="AW898" t="s"/>
      <c r="AX898" t="s"/>
      <c r="AY898" t="n">
        <v>6796507</v>
      </c>
      <c r="AZ898" t="s">
        <v>1251</v>
      </c>
      <c r="BA898" t="s"/>
      <c r="BB898" t="n">
        <v>10239</v>
      </c>
      <c r="BC898" t="n">
        <v>13.394636</v>
      </c>
      <c r="BD898" t="n">
        <v>52.466084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1250</v>
      </c>
      <c r="F899" t="n">
        <v>-1</v>
      </c>
      <c r="G899" t="s">
        <v>74</v>
      </c>
      <c r="H899" t="s">
        <v>75</v>
      </c>
      <c r="I899" t="s"/>
      <c r="J899" t="s">
        <v>74</v>
      </c>
      <c r="K899" t="n">
        <v>83</v>
      </c>
      <c r="L899" t="s">
        <v>76</v>
      </c>
      <c r="M899" t="s"/>
      <c r="N899" t="s">
        <v>298</v>
      </c>
      <c r="O899" t="s">
        <v>78</v>
      </c>
      <c r="P899" t="s">
        <v>1250</v>
      </c>
      <c r="Q899" t="s"/>
      <c r="R899" t="s">
        <v>119</v>
      </c>
      <c r="S899" t="s">
        <v>1009</v>
      </c>
      <c r="T899" t="s">
        <v>81</v>
      </c>
      <c r="U899" t="s">
        <v>82</v>
      </c>
      <c r="V899" t="s">
        <v>83</v>
      </c>
      <c r="W899" t="s">
        <v>108</v>
      </c>
      <c r="X899" t="s"/>
      <c r="Y899" t="s">
        <v>85</v>
      </c>
      <c r="Z899">
        <f>HYPERLINK("https://hotelmonitor-cachepage.eclerx.com/savepage/tk_15444267092004218_sr_2399.html","info")</f>
        <v/>
      </c>
      <c r="AA899" t="n">
        <v>-6796507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88</v>
      </c>
      <c r="AO899" t="s"/>
      <c r="AP899" t="n">
        <v>190</v>
      </c>
      <c r="AQ899" t="s">
        <v>89</v>
      </c>
      <c r="AR899" t="s"/>
      <c r="AS899" t="s"/>
      <c r="AT899" t="s">
        <v>90</v>
      </c>
      <c r="AU899" t="s"/>
      <c r="AV899" t="s"/>
      <c r="AW899" t="s"/>
      <c r="AX899" t="s"/>
      <c r="AY899" t="n">
        <v>6796507</v>
      </c>
      <c r="AZ899" t="s">
        <v>1251</v>
      </c>
      <c r="BA899" t="s"/>
      <c r="BB899" t="n">
        <v>10239</v>
      </c>
      <c r="BC899" t="n">
        <v>13.394636</v>
      </c>
      <c r="BD899" t="n">
        <v>52.466084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1252</v>
      </c>
      <c r="F900" t="n">
        <v>-1</v>
      </c>
      <c r="G900" t="s">
        <v>74</v>
      </c>
      <c r="H900" t="s">
        <v>75</v>
      </c>
      <c r="I900" t="s"/>
      <c r="J900" t="s">
        <v>74</v>
      </c>
      <c r="K900" t="n">
        <v>95.5</v>
      </c>
      <c r="L900" t="s">
        <v>76</v>
      </c>
      <c r="M900" t="s"/>
      <c r="N900" t="s">
        <v>1092</v>
      </c>
      <c r="O900" t="s">
        <v>78</v>
      </c>
      <c r="P900" t="s">
        <v>1252</v>
      </c>
      <c r="Q900" t="s"/>
      <c r="R900" t="s">
        <v>79</v>
      </c>
      <c r="S900" t="s">
        <v>1253</v>
      </c>
      <c r="T900" t="s">
        <v>81</v>
      </c>
      <c r="U900" t="s">
        <v>82</v>
      </c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HYPERLINK("https://hotelmonitor-cachepage.eclerx.com/savepage/tk_15444267377107623_sr_2399.html","info")</f>
        <v/>
      </c>
      <c r="AA900" t="n">
        <v>-163346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88</v>
      </c>
      <c r="AO900" t="s"/>
      <c r="AP900" t="n">
        <v>196</v>
      </c>
      <c r="AQ900" t="s">
        <v>89</v>
      </c>
      <c r="AR900" t="s"/>
      <c r="AS900" t="s"/>
      <c r="AT900" t="s">
        <v>90</v>
      </c>
      <c r="AU900" t="s"/>
      <c r="AV900" t="s"/>
      <c r="AW900" t="s"/>
      <c r="AX900" t="s"/>
      <c r="AY900" t="n">
        <v>163346</v>
      </c>
      <c r="AZ900" t="s">
        <v>1254</v>
      </c>
      <c r="BA900" t="s"/>
      <c r="BB900" t="n">
        <v>741</v>
      </c>
      <c r="BC900" t="n">
        <v>13.267955</v>
      </c>
      <c r="BD900" t="n">
        <v>52.510358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1252</v>
      </c>
      <c r="F901" t="n">
        <v>-1</v>
      </c>
      <c r="G901" t="s">
        <v>74</v>
      </c>
      <c r="H901" t="s">
        <v>75</v>
      </c>
      <c r="I901" t="s"/>
      <c r="J901" t="s">
        <v>74</v>
      </c>
      <c r="K901" t="n">
        <v>113</v>
      </c>
      <c r="L901" t="s">
        <v>76</v>
      </c>
      <c r="M901" t="s"/>
      <c r="N901" t="s">
        <v>1255</v>
      </c>
      <c r="O901" t="s">
        <v>78</v>
      </c>
      <c r="P901" t="s">
        <v>1252</v>
      </c>
      <c r="Q901" t="s"/>
      <c r="R901" t="s">
        <v>79</v>
      </c>
      <c r="S901" t="s">
        <v>861</v>
      </c>
      <c r="T901" t="s">
        <v>81</v>
      </c>
      <c r="U901" t="s">
        <v>82</v>
      </c>
      <c r="V901" t="s">
        <v>83</v>
      </c>
      <c r="W901" t="s">
        <v>84</v>
      </c>
      <c r="X901" t="s"/>
      <c r="Y901" t="s">
        <v>85</v>
      </c>
      <c r="Z901">
        <f>HYPERLINK("https://hotelmonitor-cachepage.eclerx.com/savepage/tk_15444267377107623_sr_2399.html","info")</f>
        <v/>
      </c>
      <c r="AA901" t="n">
        <v>-163346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88</v>
      </c>
      <c r="AO901" t="s"/>
      <c r="AP901" t="n">
        <v>196</v>
      </c>
      <c r="AQ901" t="s">
        <v>89</v>
      </c>
      <c r="AR901" t="s"/>
      <c r="AS901" t="s"/>
      <c r="AT901" t="s">
        <v>90</v>
      </c>
      <c r="AU901" t="s"/>
      <c r="AV901" t="s"/>
      <c r="AW901" t="s"/>
      <c r="AX901" t="s"/>
      <c r="AY901" t="n">
        <v>163346</v>
      </c>
      <c r="AZ901" t="s">
        <v>1254</v>
      </c>
      <c r="BA901" t="s"/>
      <c r="BB901" t="n">
        <v>741</v>
      </c>
      <c r="BC901" t="n">
        <v>13.267955</v>
      </c>
      <c r="BD901" t="n">
        <v>52.510358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1252</v>
      </c>
      <c r="F902" t="n">
        <v>-1</v>
      </c>
      <c r="G902" t="s">
        <v>74</v>
      </c>
      <c r="H902" t="s">
        <v>75</v>
      </c>
      <c r="I902" t="s"/>
      <c r="J902" t="s">
        <v>74</v>
      </c>
      <c r="K902" t="n">
        <v>128.15</v>
      </c>
      <c r="L902" t="s">
        <v>76</v>
      </c>
      <c r="M902" t="s"/>
      <c r="N902" t="s">
        <v>1256</v>
      </c>
      <c r="O902" t="s">
        <v>78</v>
      </c>
      <c r="P902" t="s">
        <v>1252</v>
      </c>
      <c r="Q902" t="s"/>
      <c r="R902" t="s">
        <v>79</v>
      </c>
      <c r="S902" t="s">
        <v>1257</v>
      </c>
      <c r="T902" t="s">
        <v>81</v>
      </c>
      <c r="U902" t="s">
        <v>82</v>
      </c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HYPERLINK("https://hotelmonitor-cachepage.eclerx.com/savepage/tk_15444267377107623_sr_2399.html","info")</f>
        <v/>
      </c>
      <c r="AA902" t="n">
        <v>-163346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88</v>
      </c>
      <c r="AO902" t="s"/>
      <c r="AP902" t="n">
        <v>196</v>
      </c>
      <c r="AQ902" t="s">
        <v>89</v>
      </c>
      <c r="AR902" t="s"/>
      <c r="AS902" t="s"/>
      <c r="AT902" t="s">
        <v>90</v>
      </c>
      <c r="AU902" t="s"/>
      <c r="AV902" t="s"/>
      <c r="AW902" t="s"/>
      <c r="AX902" t="s"/>
      <c r="AY902" t="n">
        <v>163346</v>
      </c>
      <c r="AZ902" t="s">
        <v>1254</v>
      </c>
      <c r="BA902" t="s"/>
      <c r="BB902" t="n">
        <v>741</v>
      </c>
      <c r="BC902" t="n">
        <v>13.267955</v>
      </c>
      <c r="BD902" t="n">
        <v>52.510358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1252</v>
      </c>
      <c r="F903" t="n">
        <v>-1</v>
      </c>
      <c r="G903" t="s">
        <v>74</v>
      </c>
      <c r="H903" t="s">
        <v>75</v>
      </c>
      <c r="I903" t="s"/>
      <c r="J903" t="s">
        <v>74</v>
      </c>
      <c r="K903" t="n">
        <v>81.55</v>
      </c>
      <c r="L903" t="s">
        <v>76</v>
      </c>
      <c r="M903" t="s"/>
      <c r="N903" t="s">
        <v>1258</v>
      </c>
      <c r="O903" t="s">
        <v>78</v>
      </c>
      <c r="P903" t="s">
        <v>1252</v>
      </c>
      <c r="Q903" t="s"/>
      <c r="R903" t="s">
        <v>79</v>
      </c>
      <c r="S903" t="s">
        <v>173</v>
      </c>
      <c r="T903" t="s">
        <v>81</v>
      </c>
      <c r="U903" t="s">
        <v>82</v>
      </c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HYPERLINK("https://hotelmonitor-cachepage.eclerx.com/savepage/tk_15444267377107623_sr_2399.html","info")</f>
        <v/>
      </c>
      <c r="AA903" t="n">
        <v>-163346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88</v>
      </c>
      <c r="AO903" t="s"/>
      <c r="AP903" t="n">
        <v>196</v>
      </c>
      <c r="AQ903" t="s">
        <v>89</v>
      </c>
      <c r="AR903" t="s"/>
      <c r="AS903" t="s"/>
      <c r="AT903" t="s">
        <v>90</v>
      </c>
      <c r="AU903" t="s"/>
      <c r="AV903" t="s"/>
      <c r="AW903" t="s"/>
      <c r="AX903" t="s"/>
      <c r="AY903" t="n">
        <v>163346</v>
      </c>
      <c r="AZ903" t="s">
        <v>1254</v>
      </c>
      <c r="BA903" t="s"/>
      <c r="BB903" t="n">
        <v>741</v>
      </c>
      <c r="BC903" t="n">
        <v>13.267955</v>
      </c>
      <c r="BD903" t="n">
        <v>52.510358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1252</v>
      </c>
      <c r="F904" t="n">
        <v>-1</v>
      </c>
      <c r="G904" t="s">
        <v>74</v>
      </c>
      <c r="H904" t="s">
        <v>75</v>
      </c>
      <c r="I904" t="s"/>
      <c r="J904" t="s">
        <v>74</v>
      </c>
      <c r="K904" t="n">
        <v>114.06</v>
      </c>
      <c r="L904" t="s">
        <v>76</v>
      </c>
      <c r="M904" t="s"/>
      <c r="N904" t="s">
        <v>1255</v>
      </c>
      <c r="O904" t="s">
        <v>78</v>
      </c>
      <c r="P904" t="s">
        <v>1252</v>
      </c>
      <c r="Q904" t="s"/>
      <c r="R904" t="s">
        <v>79</v>
      </c>
      <c r="S904" t="s">
        <v>1259</v>
      </c>
      <c r="T904" t="s">
        <v>81</v>
      </c>
      <c r="U904" t="s">
        <v>82</v>
      </c>
      <c r="V904" t="s">
        <v>83</v>
      </c>
      <c r="W904" t="s">
        <v>108</v>
      </c>
      <c r="X904" t="s"/>
      <c r="Y904" t="s">
        <v>85</v>
      </c>
      <c r="Z904">
        <f>HYPERLINK("https://hotelmonitor-cachepage.eclerx.com/savepage/tk_15444267377107623_sr_2399.html","info")</f>
        <v/>
      </c>
      <c r="AA904" t="n">
        <v>-163346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88</v>
      </c>
      <c r="AO904" t="s"/>
      <c r="AP904" t="n">
        <v>196</v>
      </c>
      <c r="AQ904" t="s">
        <v>89</v>
      </c>
      <c r="AR904" t="s"/>
      <c r="AS904" t="s"/>
      <c r="AT904" t="s">
        <v>90</v>
      </c>
      <c r="AU904" t="s"/>
      <c r="AV904" t="s"/>
      <c r="AW904" t="s"/>
      <c r="AX904" t="s"/>
      <c r="AY904" t="n">
        <v>163346</v>
      </c>
      <c r="AZ904" t="s">
        <v>1254</v>
      </c>
      <c r="BA904" t="s"/>
      <c r="BB904" t="n">
        <v>741</v>
      </c>
      <c r="BC904" t="n">
        <v>13.267955</v>
      </c>
      <c r="BD904" t="n">
        <v>52.510358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1252</v>
      </c>
      <c r="F905" t="n">
        <v>-1</v>
      </c>
      <c r="G905" t="s">
        <v>74</v>
      </c>
      <c r="H905" t="s">
        <v>75</v>
      </c>
      <c r="I905" t="s"/>
      <c r="J905" t="s">
        <v>74</v>
      </c>
      <c r="K905" t="n">
        <v>128.15</v>
      </c>
      <c r="L905" t="s">
        <v>76</v>
      </c>
      <c r="M905" t="s"/>
      <c r="N905" t="s">
        <v>1258</v>
      </c>
      <c r="O905" t="s">
        <v>78</v>
      </c>
      <c r="P905" t="s">
        <v>1252</v>
      </c>
      <c r="Q905" t="s"/>
      <c r="R905" t="s">
        <v>79</v>
      </c>
      <c r="S905" t="s">
        <v>1257</v>
      </c>
      <c r="T905" t="s">
        <v>81</v>
      </c>
      <c r="U905" t="s">
        <v>82</v>
      </c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HYPERLINK("https://hotelmonitor-cachepage.eclerx.com/savepage/tk_15444267377107623_sr_2399.html","info")</f>
        <v/>
      </c>
      <c r="AA905" t="n">
        <v>-163346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88</v>
      </c>
      <c r="AO905" t="s"/>
      <c r="AP905" t="n">
        <v>196</v>
      </c>
      <c r="AQ905" t="s">
        <v>89</v>
      </c>
      <c r="AR905" t="s"/>
      <c r="AS905" t="s"/>
      <c r="AT905" t="s">
        <v>90</v>
      </c>
      <c r="AU905" t="s"/>
      <c r="AV905" t="s"/>
      <c r="AW905" t="s"/>
      <c r="AX905" t="s"/>
      <c r="AY905" t="n">
        <v>163346</v>
      </c>
      <c r="AZ905" t="s">
        <v>1254</v>
      </c>
      <c r="BA905" t="s"/>
      <c r="BB905" t="n">
        <v>741</v>
      </c>
      <c r="BC905" t="n">
        <v>13.267955</v>
      </c>
      <c r="BD905" t="n">
        <v>52.510358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1252</v>
      </c>
      <c r="F906" t="n">
        <v>-1</v>
      </c>
      <c r="G906" t="s">
        <v>74</v>
      </c>
      <c r="H906" t="s">
        <v>75</v>
      </c>
      <c r="I906" t="s"/>
      <c r="J906" t="s">
        <v>74</v>
      </c>
      <c r="K906" t="n">
        <v>128.15</v>
      </c>
      <c r="L906" t="s">
        <v>76</v>
      </c>
      <c r="M906" t="s"/>
      <c r="N906" t="s">
        <v>1256</v>
      </c>
      <c r="O906" t="s">
        <v>78</v>
      </c>
      <c r="P906" t="s">
        <v>1252</v>
      </c>
      <c r="Q906" t="s"/>
      <c r="R906" t="s">
        <v>79</v>
      </c>
      <c r="S906" t="s">
        <v>1257</v>
      </c>
      <c r="T906" t="s">
        <v>81</v>
      </c>
      <c r="U906" t="s">
        <v>82</v>
      </c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HYPERLINK("https://hotelmonitor-cachepage.eclerx.com/savepage/tk_15444267377107623_sr_2399.html","info")</f>
        <v/>
      </c>
      <c r="AA906" t="n">
        <v>-163346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88</v>
      </c>
      <c r="AO906" t="s"/>
      <c r="AP906" t="n">
        <v>196</v>
      </c>
      <c r="AQ906" t="s">
        <v>89</v>
      </c>
      <c r="AR906" t="s"/>
      <c r="AS906" t="s"/>
      <c r="AT906" t="s">
        <v>90</v>
      </c>
      <c r="AU906" t="s"/>
      <c r="AV906" t="s"/>
      <c r="AW906" t="s"/>
      <c r="AX906" t="s"/>
      <c r="AY906" t="n">
        <v>163346</v>
      </c>
      <c r="AZ906" t="s">
        <v>1254</v>
      </c>
      <c r="BA906" t="s"/>
      <c r="BB906" t="n">
        <v>741</v>
      </c>
      <c r="BC906" t="n">
        <v>13.267955</v>
      </c>
      <c r="BD906" t="n">
        <v>52.510358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1252</v>
      </c>
      <c r="F907" t="n">
        <v>-1</v>
      </c>
      <c r="G907" t="s">
        <v>74</v>
      </c>
      <c r="H907" t="s">
        <v>75</v>
      </c>
      <c r="I907" t="s"/>
      <c r="J907" t="s">
        <v>74</v>
      </c>
      <c r="K907" t="n">
        <v>128.15</v>
      </c>
      <c r="L907" t="s">
        <v>76</v>
      </c>
      <c r="M907" t="s"/>
      <c r="N907" t="s">
        <v>1258</v>
      </c>
      <c r="O907" t="s">
        <v>78</v>
      </c>
      <c r="P907" t="s">
        <v>1252</v>
      </c>
      <c r="Q907" t="s"/>
      <c r="R907" t="s">
        <v>79</v>
      </c>
      <c r="S907" t="s">
        <v>1257</v>
      </c>
      <c r="T907" t="s">
        <v>81</v>
      </c>
      <c r="U907" t="s">
        <v>82</v>
      </c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HYPERLINK("https://hotelmonitor-cachepage.eclerx.com/savepage/tk_15444267377107623_sr_2399.html","info")</f>
        <v/>
      </c>
      <c r="AA907" t="n">
        <v>-163346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88</v>
      </c>
      <c r="AO907" t="s"/>
      <c r="AP907" t="n">
        <v>196</v>
      </c>
      <c r="AQ907" t="s">
        <v>89</v>
      </c>
      <c r="AR907" t="s"/>
      <c r="AS907" t="s"/>
      <c r="AT907" t="s">
        <v>90</v>
      </c>
      <c r="AU907" t="s"/>
      <c r="AV907" t="s"/>
      <c r="AW907" t="s"/>
      <c r="AX907" t="s"/>
      <c r="AY907" t="n">
        <v>163346</v>
      </c>
      <c r="AZ907" t="s">
        <v>1254</v>
      </c>
      <c r="BA907" t="s"/>
      <c r="BB907" t="n">
        <v>741</v>
      </c>
      <c r="BC907" t="n">
        <v>13.267955</v>
      </c>
      <c r="BD907" t="n">
        <v>52.510358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1252</v>
      </c>
      <c r="F908" t="n">
        <v>-1</v>
      </c>
      <c r="G908" t="s">
        <v>74</v>
      </c>
      <c r="H908" t="s">
        <v>75</v>
      </c>
      <c r="I908" t="s"/>
      <c r="J908" t="s">
        <v>74</v>
      </c>
      <c r="K908" t="n">
        <v>128.15</v>
      </c>
      <c r="L908" t="s">
        <v>76</v>
      </c>
      <c r="M908" t="s"/>
      <c r="N908" t="s">
        <v>1256</v>
      </c>
      <c r="O908" t="s">
        <v>78</v>
      </c>
      <c r="P908" t="s">
        <v>1252</v>
      </c>
      <c r="Q908" t="s"/>
      <c r="R908" t="s">
        <v>79</v>
      </c>
      <c r="S908" t="s">
        <v>1257</v>
      </c>
      <c r="T908" t="s">
        <v>81</v>
      </c>
      <c r="U908" t="s">
        <v>82</v>
      </c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HYPERLINK("https://hotelmonitor-cachepage.eclerx.com/savepage/tk_15444267377107623_sr_2399.html","info")</f>
        <v/>
      </c>
      <c r="AA908" t="n">
        <v>-163346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88</v>
      </c>
      <c r="AO908" t="s"/>
      <c r="AP908" t="n">
        <v>196</v>
      </c>
      <c r="AQ908" t="s">
        <v>89</v>
      </c>
      <c r="AR908" t="s"/>
      <c r="AS908" t="s"/>
      <c r="AT908" t="s">
        <v>90</v>
      </c>
      <c r="AU908" t="s"/>
      <c r="AV908" t="s"/>
      <c r="AW908" t="s"/>
      <c r="AX908" t="s"/>
      <c r="AY908" t="n">
        <v>163346</v>
      </c>
      <c r="AZ908" t="s">
        <v>1254</v>
      </c>
      <c r="BA908" t="s"/>
      <c r="BB908" t="n">
        <v>741</v>
      </c>
      <c r="BC908" t="n">
        <v>13.267955</v>
      </c>
      <c r="BD908" t="n">
        <v>52.510358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1252</v>
      </c>
      <c r="F909" t="n">
        <v>-1</v>
      </c>
      <c r="G909" t="s">
        <v>74</v>
      </c>
      <c r="H909" t="s">
        <v>75</v>
      </c>
      <c r="I909" t="s"/>
      <c r="J909" t="s">
        <v>74</v>
      </c>
      <c r="K909" t="n">
        <v>128.15</v>
      </c>
      <c r="L909" t="s">
        <v>76</v>
      </c>
      <c r="M909" t="s"/>
      <c r="N909" t="s">
        <v>1258</v>
      </c>
      <c r="O909" t="s">
        <v>78</v>
      </c>
      <c r="P909" t="s">
        <v>1252</v>
      </c>
      <c r="Q909" t="s"/>
      <c r="R909" t="s">
        <v>79</v>
      </c>
      <c r="S909" t="s">
        <v>1257</v>
      </c>
      <c r="T909" t="s">
        <v>81</v>
      </c>
      <c r="U909" t="s">
        <v>82</v>
      </c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HYPERLINK("https://hotelmonitor-cachepage.eclerx.com/savepage/tk_15444267377107623_sr_2399.html","info")</f>
        <v/>
      </c>
      <c r="AA909" t="n">
        <v>-163346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88</v>
      </c>
      <c r="AO909" t="s"/>
      <c r="AP909" t="n">
        <v>196</v>
      </c>
      <c r="AQ909" t="s">
        <v>89</v>
      </c>
      <c r="AR909" t="s"/>
      <c r="AS909" t="s"/>
      <c r="AT909" t="s">
        <v>90</v>
      </c>
      <c r="AU909" t="s"/>
      <c r="AV909" t="s"/>
      <c r="AW909" t="s"/>
      <c r="AX909" t="s"/>
      <c r="AY909" t="n">
        <v>163346</v>
      </c>
      <c r="AZ909" t="s">
        <v>1254</v>
      </c>
      <c r="BA909" t="s"/>
      <c r="BB909" t="n">
        <v>741</v>
      </c>
      <c r="BC909" t="n">
        <v>13.267955</v>
      </c>
      <c r="BD909" t="n">
        <v>52.510358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1252</v>
      </c>
      <c r="F910" t="n">
        <v>-1</v>
      </c>
      <c r="G910" t="s">
        <v>74</v>
      </c>
      <c r="H910" t="s">
        <v>75</v>
      </c>
      <c r="I910" t="s"/>
      <c r="J910" t="s">
        <v>74</v>
      </c>
      <c r="K910" t="n">
        <v>129.7</v>
      </c>
      <c r="L910" t="s">
        <v>76</v>
      </c>
      <c r="M910" t="s"/>
      <c r="N910" t="s">
        <v>371</v>
      </c>
      <c r="O910" t="s">
        <v>78</v>
      </c>
      <c r="P910" t="s">
        <v>1252</v>
      </c>
      <c r="Q910" t="s"/>
      <c r="R910" t="s">
        <v>79</v>
      </c>
      <c r="S910" t="s">
        <v>1260</v>
      </c>
      <c r="T910" t="s">
        <v>81</v>
      </c>
      <c r="U910" t="s">
        <v>82</v>
      </c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HYPERLINK("https://hotelmonitor-cachepage.eclerx.com/savepage/tk_15444267377107623_sr_2399.html","info")</f>
        <v/>
      </c>
      <c r="AA910" t="n">
        <v>-163346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88</v>
      </c>
      <c r="AO910" t="s"/>
      <c r="AP910" t="n">
        <v>196</v>
      </c>
      <c r="AQ910" t="s">
        <v>89</v>
      </c>
      <c r="AR910" t="s"/>
      <c r="AS910" t="s"/>
      <c r="AT910" t="s">
        <v>90</v>
      </c>
      <c r="AU910" t="s"/>
      <c r="AV910" t="s"/>
      <c r="AW910" t="s"/>
      <c r="AX910" t="s"/>
      <c r="AY910" t="n">
        <v>163346</v>
      </c>
      <c r="AZ910" t="s">
        <v>1254</v>
      </c>
      <c r="BA910" t="s"/>
      <c r="BB910" t="n">
        <v>741</v>
      </c>
      <c r="BC910" t="n">
        <v>13.267955</v>
      </c>
      <c r="BD910" t="n">
        <v>52.510358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1252</v>
      </c>
      <c r="F911" t="n">
        <v>-1</v>
      </c>
      <c r="G911" t="s">
        <v>74</v>
      </c>
      <c r="H911" t="s">
        <v>75</v>
      </c>
      <c r="I911" t="s"/>
      <c r="J911" t="s">
        <v>74</v>
      </c>
      <c r="K911" t="n">
        <v>139.1</v>
      </c>
      <c r="L911" t="s">
        <v>76</v>
      </c>
      <c r="M911" t="s"/>
      <c r="N911" t="s">
        <v>1255</v>
      </c>
      <c r="O911" t="s">
        <v>78</v>
      </c>
      <c r="P911" t="s">
        <v>1252</v>
      </c>
      <c r="Q911" t="s"/>
      <c r="R911" t="s">
        <v>79</v>
      </c>
      <c r="S911" t="s">
        <v>1261</v>
      </c>
      <c r="T911" t="s">
        <v>81</v>
      </c>
      <c r="U911" t="s">
        <v>82</v>
      </c>
      <c r="V911" t="s">
        <v>83</v>
      </c>
      <c r="W911" t="s">
        <v>108</v>
      </c>
      <c r="X911" t="s"/>
      <c r="Y911" t="s">
        <v>85</v>
      </c>
      <c r="Z911">
        <f>HYPERLINK("https://hotelmonitor-cachepage.eclerx.com/savepage/tk_15444267377107623_sr_2399.html","info")</f>
        <v/>
      </c>
      <c r="AA911" t="n">
        <v>-163346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88</v>
      </c>
      <c r="AO911" t="s"/>
      <c r="AP911" t="n">
        <v>196</v>
      </c>
      <c r="AQ911" t="s">
        <v>89</v>
      </c>
      <c r="AR911" t="s"/>
      <c r="AS911" t="s"/>
      <c r="AT911" t="s">
        <v>90</v>
      </c>
      <c r="AU911" t="s"/>
      <c r="AV911" t="s"/>
      <c r="AW911" t="s"/>
      <c r="AX911" t="s"/>
      <c r="AY911" t="n">
        <v>163346</v>
      </c>
      <c r="AZ911" t="s">
        <v>1254</v>
      </c>
      <c r="BA911" t="s"/>
      <c r="BB911" t="n">
        <v>741</v>
      </c>
      <c r="BC911" t="n">
        <v>13.267955</v>
      </c>
      <c r="BD911" t="n">
        <v>52.510358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1252</v>
      </c>
      <c r="F912" t="n">
        <v>-1</v>
      </c>
      <c r="G912" t="s">
        <v>74</v>
      </c>
      <c r="H912" t="s">
        <v>75</v>
      </c>
      <c r="I912" t="s"/>
      <c r="J912" t="s">
        <v>74</v>
      </c>
      <c r="K912" t="n">
        <v>146.54</v>
      </c>
      <c r="L912" t="s">
        <v>76</v>
      </c>
      <c r="M912" t="s"/>
      <c r="N912" t="s">
        <v>371</v>
      </c>
      <c r="O912" t="s">
        <v>78</v>
      </c>
      <c r="P912" t="s">
        <v>1252</v>
      </c>
      <c r="Q912" t="s"/>
      <c r="R912" t="s">
        <v>79</v>
      </c>
      <c r="S912" t="s">
        <v>1262</v>
      </c>
      <c r="T912" t="s">
        <v>81</v>
      </c>
      <c r="U912" t="s">
        <v>82</v>
      </c>
      <c r="V912" t="s">
        <v>83</v>
      </c>
      <c r="W912" t="s">
        <v>108</v>
      </c>
      <c r="X912" t="s"/>
      <c r="Y912" t="s">
        <v>85</v>
      </c>
      <c r="Z912">
        <f>HYPERLINK("https://hotelmonitor-cachepage.eclerx.com/savepage/tk_15444267377107623_sr_2399.html","info")</f>
        <v/>
      </c>
      <c r="AA912" t="n">
        <v>-163346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88</v>
      </c>
      <c r="AO912" t="s"/>
      <c r="AP912" t="n">
        <v>196</v>
      </c>
      <c r="AQ912" t="s">
        <v>89</v>
      </c>
      <c r="AR912" t="s"/>
      <c r="AS912" t="s"/>
      <c r="AT912" t="s">
        <v>90</v>
      </c>
      <c r="AU912" t="s"/>
      <c r="AV912" t="s"/>
      <c r="AW912" t="s"/>
      <c r="AX912" t="s"/>
      <c r="AY912" t="n">
        <v>163346</v>
      </c>
      <c r="AZ912" t="s">
        <v>1254</v>
      </c>
      <c r="BA912" t="s"/>
      <c r="BB912" t="n">
        <v>741</v>
      </c>
      <c r="BC912" t="n">
        <v>13.267955</v>
      </c>
      <c r="BD912" t="n">
        <v>52.510358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1252</v>
      </c>
      <c r="F913" t="n">
        <v>-1</v>
      </c>
      <c r="G913" t="s">
        <v>74</v>
      </c>
      <c r="H913" t="s">
        <v>75</v>
      </c>
      <c r="I913" t="s"/>
      <c r="J913" t="s">
        <v>74</v>
      </c>
      <c r="K913" t="n">
        <v>152.6</v>
      </c>
      <c r="L913" t="s">
        <v>76</v>
      </c>
      <c r="M913" t="s"/>
      <c r="N913" t="s">
        <v>371</v>
      </c>
      <c r="O913" t="s">
        <v>78</v>
      </c>
      <c r="P913" t="s">
        <v>1252</v>
      </c>
      <c r="Q913" t="s"/>
      <c r="R913" t="s">
        <v>79</v>
      </c>
      <c r="S913" t="s">
        <v>1263</v>
      </c>
      <c r="T913" t="s">
        <v>81</v>
      </c>
      <c r="U913" t="s">
        <v>82</v>
      </c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HYPERLINK("https://hotelmonitor-cachepage.eclerx.com/savepage/tk_15444267377107623_sr_2399.html","info")</f>
        <v/>
      </c>
      <c r="AA913" t="n">
        <v>-163346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88</v>
      </c>
      <c r="AO913" t="s"/>
      <c r="AP913" t="n">
        <v>196</v>
      </c>
      <c r="AQ913" t="s">
        <v>89</v>
      </c>
      <c r="AR913" t="s"/>
      <c r="AS913" t="s"/>
      <c r="AT913" t="s">
        <v>90</v>
      </c>
      <c r="AU913" t="s"/>
      <c r="AV913" t="s"/>
      <c r="AW913" t="s"/>
      <c r="AX913" t="s"/>
      <c r="AY913" t="n">
        <v>163346</v>
      </c>
      <c r="AZ913" t="s">
        <v>1254</v>
      </c>
      <c r="BA913" t="s"/>
      <c r="BB913" t="n">
        <v>741</v>
      </c>
      <c r="BC913" t="n">
        <v>13.267955</v>
      </c>
      <c r="BD913" t="n">
        <v>52.510358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1252</v>
      </c>
      <c r="F914" t="n">
        <v>-1</v>
      </c>
      <c r="G914" t="s">
        <v>74</v>
      </c>
      <c r="H914" t="s">
        <v>75</v>
      </c>
      <c r="I914" t="s"/>
      <c r="J914" t="s">
        <v>74</v>
      </c>
      <c r="K914" t="n">
        <v>178.7</v>
      </c>
      <c r="L914" t="s">
        <v>76</v>
      </c>
      <c r="M914" t="s"/>
      <c r="N914" t="s">
        <v>371</v>
      </c>
      <c r="O914" t="s">
        <v>78</v>
      </c>
      <c r="P914" t="s">
        <v>1252</v>
      </c>
      <c r="Q914" t="s"/>
      <c r="R914" t="s">
        <v>79</v>
      </c>
      <c r="S914" t="s">
        <v>1264</v>
      </c>
      <c r="T914" t="s">
        <v>81</v>
      </c>
      <c r="U914" t="s">
        <v>82</v>
      </c>
      <c r="V914" t="s">
        <v>83</v>
      </c>
      <c r="W914" t="s">
        <v>108</v>
      </c>
      <c r="X914" t="s"/>
      <c r="Y914" t="s">
        <v>85</v>
      </c>
      <c r="Z914">
        <f>HYPERLINK("https://hotelmonitor-cachepage.eclerx.com/savepage/tk_15444267377107623_sr_2399.html","info")</f>
        <v/>
      </c>
      <c r="AA914" t="n">
        <v>-163346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88</v>
      </c>
      <c r="AO914" t="s"/>
      <c r="AP914" t="n">
        <v>196</v>
      </c>
      <c r="AQ914" t="s">
        <v>89</v>
      </c>
      <c r="AR914" t="s"/>
      <c r="AS914" t="s"/>
      <c r="AT914" t="s">
        <v>90</v>
      </c>
      <c r="AU914" t="s"/>
      <c r="AV914" t="s"/>
      <c r="AW914" t="s"/>
      <c r="AX914" t="s"/>
      <c r="AY914" t="n">
        <v>163346</v>
      </c>
      <c r="AZ914" t="s">
        <v>1254</v>
      </c>
      <c r="BA914" t="s"/>
      <c r="BB914" t="n">
        <v>741</v>
      </c>
      <c r="BC914" t="n">
        <v>13.267955</v>
      </c>
      <c r="BD914" t="n">
        <v>52.510358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1265</v>
      </c>
      <c r="F915" t="n">
        <v>-1</v>
      </c>
      <c r="G915" t="s">
        <v>74</v>
      </c>
      <c r="H915" t="s">
        <v>75</v>
      </c>
      <c r="I915" t="s"/>
      <c r="J915" t="s">
        <v>74</v>
      </c>
      <c r="K915" t="n">
        <v>47</v>
      </c>
      <c r="L915" t="s">
        <v>76</v>
      </c>
      <c r="M915" t="s"/>
      <c r="N915" t="s">
        <v>113</v>
      </c>
      <c r="O915" t="s">
        <v>78</v>
      </c>
      <c r="P915" t="s">
        <v>1265</v>
      </c>
      <c r="Q915" t="s"/>
      <c r="R915" t="s">
        <v>114</v>
      </c>
      <c r="S915" t="s">
        <v>1266</v>
      </c>
      <c r="T915" t="s">
        <v>81</v>
      </c>
      <c r="U915" t="s">
        <v>82</v>
      </c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HYPERLINK("https://hotelmonitor-cachepage.eclerx.com/savepage/tk_15444266571614425_sr_2399.html","info")</f>
        <v/>
      </c>
      <c r="AA915" t="n">
        <v>-2071749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88</v>
      </c>
      <c r="AO915" t="s"/>
      <c r="AP915" t="n">
        <v>174</v>
      </c>
      <c r="AQ915" t="s">
        <v>89</v>
      </c>
      <c r="AR915" t="s"/>
      <c r="AS915" t="s"/>
      <c r="AT915" t="s">
        <v>90</v>
      </c>
      <c r="AU915" t="s"/>
      <c r="AV915" t="s"/>
      <c r="AW915" t="s"/>
      <c r="AX915" t="s"/>
      <c r="AY915" t="n">
        <v>2071749</v>
      </c>
      <c r="AZ915" t="s">
        <v>1267</v>
      </c>
      <c r="BA915" t="s"/>
      <c r="BB915" t="n">
        <v>11502</v>
      </c>
      <c r="BC915" t="n">
        <v>13.53072</v>
      </c>
      <c r="BD915" t="n">
        <v>52.52592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1268</v>
      </c>
      <c r="F916" t="n">
        <v>265053</v>
      </c>
      <c r="G916" t="s">
        <v>74</v>
      </c>
      <c r="H916" t="s">
        <v>75</v>
      </c>
      <c r="I916" t="s"/>
      <c r="J916" t="s">
        <v>74</v>
      </c>
      <c r="K916" t="n">
        <v>95.5</v>
      </c>
      <c r="L916" t="s">
        <v>76</v>
      </c>
      <c r="M916" t="s"/>
      <c r="N916" t="s">
        <v>158</v>
      </c>
      <c r="O916" t="s">
        <v>78</v>
      </c>
      <c r="P916" t="s">
        <v>1269</v>
      </c>
      <c r="Q916" t="s"/>
      <c r="R916" t="s">
        <v>79</v>
      </c>
      <c r="S916" t="s">
        <v>1253</v>
      </c>
      <c r="T916" t="s">
        <v>81</v>
      </c>
      <c r="U916" t="s">
        <v>82</v>
      </c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HYPERLINK("https://hotelmonitor-cachepage.eclerx.com/savepage/tk_15444266727511137_sr_2399.html","info")</f>
        <v/>
      </c>
      <c r="AA916" t="n">
        <v>5862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88</v>
      </c>
      <c r="AO916" t="s"/>
      <c r="AP916" t="n">
        <v>179</v>
      </c>
      <c r="AQ916" t="s">
        <v>89</v>
      </c>
      <c r="AR916" t="s"/>
      <c r="AS916" t="s"/>
      <c r="AT916" t="s">
        <v>90</v>
      </c>
      <c r="AU916" t="s"/>
      <c r="AV916" t="s"/>
      <c r="AW916" t="s"/>
      <c r="AX916" t="s"/>
      <c r="AY916" t="n">
        <v>2156708</v>
      </c>
      <c r="AZ916" t="s">
        <v>1270</v>
      </c>
      <c r="BA916" t="s"/>
      <c r="BB916" t="n">
        <v>86773</v>
      </c>
      <c r="BC916" t="n">
        <v>13.3883</v>
      </c>
      <c r="BD916" t="n">
        <v>52.5195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1268</v>
      </c>
      <c r="F917" t="n">
        <v>265053</v>
      </c>
      <c r="G917" t="s">
        <v>74</v>
      </c>
      <c r="H917" t="s">
        <v>75</v>
      </c>
      <c r="I917" t="s"/>
      <c r="J917" t="s">
        <v>74</v>
      </c>
      <c r="K917" t="n">
        <v>98.09999999999999</v>
      </c>
      <c r="L917" t="s">
        <v>76</v>
      </c>
      <c r="M917" t="s"/>
      <c r="N917" t="s">
        <v>1271</v>
      </c>
      <c r="O917" t="s">
        <v>78</v>
      </c>
      <c r="P917" t="s">
        <v>1269</v>
      </c>
      <c r="Q917" t="s"/>
      <c r="R917" t="s">
        <v>79</v>
      </c>
      <c r="S917" t="s">
        <v>530</v>
      </c>
      <c r="T917" t="s">
        <v>81</v>
      </c>
      <c r="U917" t="s">
        <v>82</v>
      </c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HYPERLINK("https://hotelmonitor-cachepage.eclerx.com/savepage/tk_15444266727511137_sr_2399.html","info")</f>
        <v/>
      </c>
      <c r="AA917" t="n">
        <v>5862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88</v>
      </c>
      <c r="AO917" t="s"/>
      <c r="AP917" t="n">
        <v>179</v>
      </c>
      <c r="AQ917" t="s">
        <v>89</v>
      </c>
      <c r="AR917" t="s"/>
      <c r="AS917" t="s"/>
      <c r="AT917" t="s">
        <v>90</v>
      </c>
      <c r="AU917" t="s"/>
      <c r="AV917" t="s"/>
      <c r="AW917" t="s"/>
      <c r="AX917" t="s"/>
      <c r="AY917" t="n">
        <v>2156708</v>
      </c>
      <c r="AZ917" t="s">
        <v>1270</v>
      </c>
      <c r="BA917" t="s"/>
      <c r="BB917" t="n">
        <v>86773</v>
      </c>
      <c r="BC917" t="n">
        <v>13.3883</v>
      </c>
      <c r="BD917" t="n">
        <v>52.5195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1268</v>
      </c>
      <c r="F918" t="n">
        <v>265053</v>
      </c>
      <c r="G918" t="s">
        <v>74</v>
      </c>
      <c r="H918" t="s">
        <v>75</v>
      </c>
      <c r="I918" t="s"/>
      <c r="J918" t="s">
        <v>74</v>
      </c>
      <c r="K918" t="n">
        <v>142.92</v>
      </c>
      <c r="L918" t="s">
        <v>76</v>
      </c>
      <c r="M918" t="s"/>
      <c r="N918" t="s">
        <v>1271</v>
      </c>
      <c r="O918" t="s">
        <v>78</v>
      </c>
      <c r="P918" t="s">
        <v>1269</v>
      </c>
      <c r="Q918" t="s"/>
      <c r="R918" t="s">
        <v>79</v>
      </c>
      <c r="S918" t="s">
        <v>1272</v>
      </c>
      <c r="T918" t="s">
        <v>81</v>
      </c>
      <c r="U918" t="s">
        <v>82</v>
      </c>
      <c r="V918" t="s">
        <v>83</v>
      </c>
      <c r="W918" t="s">
        <v>108</v>
      </c>
      <c r="X918" t="s"/>
      <c r="Y918" t="s">
        <v>85</v>
      </c>
      <c r="Z918">
        <f>HYPERLINK("https://hotelmonitor-cachepage.eclerx.com/savepage/tk_15444266727511137_sr_2399.html","info")</f>
        <v/>
      </c>
      <c r="AA918" t="n">
        <v>5862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88</v>
      </c>
      <c r="AO918" t="s"/>
      <c r="AP918" t="n">
        <v>179</v>
      </c>
      <c r="AQ918" t="s">
        <v>89</v>
      </c>
      <c r="AR918" t="s"/>
      <c r="AS918" t="s"/>
      <c r="AT918" t="s">
        <v>90</v>
      </c>
      <c r="AU918" t="s"/>
      <c r="AV918" t="s"/>
      <c r="AW918" t="s"/>
      <c r="AX918" t="s"/>
      <c r="AY918" t="n">
        <v>2156708</v>
      </c>
      <c r="AZ918" t="s">
        <v>1270</v>
      </c>
      <c r="BA918" t="s"/>
      <c r="BB918" t="n">
        <v>86773</v>
      </c>
      <c r="BC918" t="n">
        <v>13.3883</v>
      </c>
      <c r="BD918" t="n">
        <v>52.5195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1268</v>
      </c>
      <c r="F919" t="n">
        <v>265053</v>
      </c>
      <c r="G919" t="s">
        <v>74</v>
      </c>
      <c r="H919" t="s">
        <v>75</v>
      </c>
      <c r="I919" t="s"/>
      <c r="J919" t="s">
        <v>74</v>
      </c>
      <c r="K919" t="n">
        <v>161.1</v>
      </c>
      <c r="L919" t="s">
        <v>76</v>
      </c>
      <c r="M919" t="s"/>
      <c r="N919" t="s">
        <v>1273</v>
      </c>
      <c r="O919" t="s">
        <v>78</v>
      </c>
      <c r="P919" t="s">
        <v>1269</v>
      </c>
      <c r="Q919" t="s"/>
      <c r="R919" t="s">
        <v>79</v>
      </c>
      <c r="S919" t="s">
        <v>1274</v>
      </c>
      <c r="T919" t="s">
        <v>81</v>
      </c>
      <c r="U919" t="s">
        <v>82</v>
      </c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HYPERLINK("https://hotelmonitor-cachepage.eclerx.com/savepage/tk_15444266727511137_sr_2399.html","info")</f>
        <v/>
      </c>
      <c r="AA919" t="n">
        <v>5862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88</v>
      </c>
      <c r="AO919" t="s"/>
      <c r="AP919" t="n">
        <v>179</v>
      </c>
      <c r="AQ919" t="s">
        <v>89</v>
      </c>
      <c r="AR919" t="s"/>
      <c r="AS919" t="s"/>
      <c r="AT919" t="s">
        <v>90</v>
      </c>
      <c r="AU919" t="s"/>
      <c r="AV919" t="s"/>
      <c r="AW919" t="s"/>
      <c r="AX919" t="s"/>
      <c r="AY919" t="n">
        <v>2156708</v>
      </c>
      <c r="AZ919" t="s">
        <v>1270</v>
      </c>
      <c r="BA919" t="s"/>
      <c r="BB919" t="n">
        <v>86773</v>
      </c>
      <c r="BC919" t="n">
        <v>13.3883</v>
      </c>
      <c r="BD919" t="n">
        <v>52.5195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1268</v>
      </c>
      <c r="F920" t="n">
        <v>265053</v>
      </c>
      <c r="G920" t="s">
        <v>74</v>
      </c>
      <c r="H920" t="s">
        <v>75</v>
      </c>
      <c r="I920" t="s"/>
      <c r="J920" t="s">
        <v>74</v>
      </c>
      <c r="K920" t="n">
        <v>161.1</v>
      </c>
      <c r="L920" t="s">
        <v>76</v>
      </c>
      <c r="M920" t="s"/>
      <c r="N920" t="s">
        <v>219</v>
      </c>
      <c r="O920" t="s">
        <v>78</v>
      </c>
      <c r="P920" t="s">
        <v>1269</v>
      </c>
      <c r="Q920" t="s"/>
      <c r="R920" t="s">
        <v>79</v>
      </c>
      <c r="S920" t="s">
        <v>1274</v>
      </c>
      <c r="T920" t="s">
        <v>81</v>
      </c>
      <c r="U920" t="s">
        <v>82</v>
      </c>
      <c r="V920" t="s">
        <v>83</v>
      </c>
      <c r="W920" t="s">
        <v>84</v>
      </c>
      <c r="X920" t="s"/>
      <c r="Y920" t="s">
        <v>85</v>
      </c>
      <c r="Z920">
        <f>HYPERLINK("https://hotelmonitor-cachepage.eclerx.com/savepage/tk_15444266727511137_sr_2399.html","info")</f>
        <v/>
      </c>
      <c r="AA920" t="n">
        <v>5862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88</v>
      </c>
      <c r="AO920" t="s"/>
      <c r="AP920" t="n">
        <v>179</v>
      </c>
      <c r="AQ920" t="s">
        <v>89</v>
      </c>
      <c r="AR920" t="s"/>
      <c r="AS920" t="s"/>
      <c r="AT920" t="s">
        <v>90</v>
      </c>
      <c r="AU920" t="s"/>
      <c r="AV920" t="s"/>
      <c r="AW920" t="s"/>
      <c r="AX920" t="s"/>
      <c r="AY920" t="n">
        <v>2156708</v>
      </c>
      <c r="AZ920" t="s">
        <v>1270</v>
      </c>
      <c r="BA920" t="s"/>
      <c r="BB920" t="n">
        <v>86773</v>
      </c>
      <c r="BC920" t="n">
        <v>13.3883</v>
      </c>
      <c r="BD920" t="n">
        <v>52.5195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1268</v>
      </c>
      <c r="F921" t="n">
        <v>265053</v>
      </c>
      <c r="G921" t="s">
        <v>74</v>
      </c>
      <c r="H921" t="s">
        <v>75</v>
      </c>
      <c r="I921" t="s"/>
      <c r="J921" t="s">
        <v>74</v>
      </c>
      <c r="K921" t="n">
        <v>161.1</v>
      </c>
      <c r="L921" t="s">
        <v>76</v>
      </c>
      <c r="M921" t="s"/>
      <c r="N921" t="s">
        <v>166</v>
      </c>
      <c r="O921" t="s">
        <v>78</v>
      </c>
      <c r="P921" t="s">
        <v>1269</v>
      </c>
      <c r="Q921" t="s"/>
      <c r="R921" t="s">
        <v>79</v>
      </c>
      <c r="S921" t="s">
        <v>1274</v>
      </c>
      <c r="T921" t="s">
        <v>81</v>
      </c>
      <c r="U921" t="s">
        <v>82</v>
      </c>
      <c r="V921" t="s">
        <v>83</v>
      </c>
      <c r="W921" t="s">
        <v>84</v>
      </c>
      <c r="X921" t="s"/>
      <c r="Y921" t="s">
        <v>85</v>
      </c>
      <c r="Z921">
        <f>HYPERLINK("https://hotelmonitor-cachepage.eclerx.com/savepage/tk_15444266727511137_sr_2399.html","info")</f>
        <v/>
      </c>
      <c r="AA921" t="n">
        <v>5862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88</v>
      </c>
      <c r="AO921" t="s"/>
      <c r="AP921" t="n">
        <v>179</v>
      </c>
      <c r="AQ921" t="s">
        <v>89</v>
      </c>
      <c r="AR921" t="s"/>
      <c r="AS921" t="s"/>
      <c r="AT921" t="s">
        <v>90</v>
      </c>
      <c r="AU921" t="s"/>
      <c r="AV921" t="s"/>
      <c r="AW921" t="s"/>
      <c r="AX921" t="s"/>
      <c r="AY921" t="n">
        <v>2156708</v>
      </c>
      <c r="AZ921" t="s">
        <v>1270</v>
      </c>
      <c r="BA921" t="s"/>
      <c r="BB921" t="n">
        <v>86773</v>
      </c>
      <c r="BC921" t="n">
        <v>13.3883</v>
      </c>
      <c r="BD921" t="n">
        <v>52.5195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1268</v>
      </c>
      <c r="F922" t="n">
        <v>265053</v>
      </c>
      <c r="G922" t="s">
        <v>74</v>
      </c>
      <c r="H922" t="s">
        <v>75</v>
      </c>
      <c r="I922" t="s"/>
      <c r="J922" t="s">
        <v>74</v>
      </c>
      <c r="K922" t="n">
        <v>161.1</v>
      </c>
      <c r="L922" t="s">
        <v>76</v>
      </c>
      <c r="M922" t="s"/>
      <c r="N922" t="s">
        <v>1275</v>
      </c>
      <c r="O922" t="s">
        <v>78</v>
      </c>
      <c r="P922" t="s">
        <v>1269</v>
      </c>
      <c r="Q922" t="s"/>
      <c r="R922" t="s">
        <v>79</v>
      </c>
      <c r="S922" t="s">
        <v>1274</v>
      </c>
      <c r="T922" t="s">
        <v>81</v>
      </c>
      <c r="U922" t="s">
        <v>82</v>
      </c>
      <c r="V922" t="s">
        <v>83</v>
      </c>
      <c r="W922" t="s">
        <v>84</v>
      </c>
      <c r="X922" t="s"/>
      <c r="Y922" t="s">
        <v>85</v>
      </c>
      <c r="Z922">
        <f>HYPERLINK("https://hotelmonitor-cachepage.eclerx.com/savepage/tk_15444266727511137_sr_2399.html","info")</f>
        <v/>
      </c>
      <c r="AA922" t="n">
        <v>5862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88</v>
      </c>
      <c r="AO922" t="s"/>
      <c r="AP922" t="n">
        <v>179</v>
      </c>
      <c r="AQ922" t="s">
        <v>89</v>
      </c>
      <c r="AR922" t="s"/>
      <c r="AS922" t="s"/>
      <c r="AT922" t="s">
        <v>90</v>
      </c>
      <c r="AU922" t="s"/>
      <c r="AV922" t="s"/>
      <c r="AW922" t="s"/>
      <c r="AX922" t="s"/>
      <c r="AY922" t="n">
        <v>2156708</v>
      </c>
      <c r="AZ922" t="s">
        <v>1270</v>
      </c>
      <c r="BA922" t="s"/>
      <c r="BB922" t="n">
        <v>86773</v>
      </c>
      <c r="BC922" t="n">
        <v>13.3883</v>
      </c>
      <c r="BD922" t="n">
        <v>52.5195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1268</v>
      </c>
      <c r="F923" t="n">
        <v>265053</v>
      </c>
      <c r="G923" t="s">
        <v>74</v>
      </c>
      <c r="H923" t="s">
        <v>75</v>
      </c>
      <c r="I923" t="s"/>
      <c r="J923" t="s">
        <v>74</v>
      </c>
      <c r="K923" t="n">
        <v>205.92</v>
      </c>
      <c r="L923" t="s">
        <v>76</v>
      </c>
      <c r="M923" t="s"/>
      <c r="N923" t="s">
        <v>166</v>
      </c>
      <c r="O923" t="s">
        <v>78</v>
      </c>
      <c r="P923" t="s">
        <v>1269</v>
      </c>
      <c r="Q923" t="s"/>
      <c r="R923" t="s">
        <v>79</v>
      </c>
      <c r="S923" t="s">
        <v>1276</v>
      </c>
      <c r="T923" t="s">
        <v>81</v>
      </c>
      <c r="U923" t="s">
        <v>82</v>
      </c>
      <c r="V923" t="s">
        <v>83</v>
      </c>
      <c r="W923" t="s">
        <v>108</v>
      </c>
      <c r="X923" t="s"/>
      <c r="Y923" t="s">
        <v>85</v>
      </c>
      <c r="Z923">
        <f>HYPERLINK("https://hotelmonitor-cachepage.eclerx.com/savepage/tk_15444266727511137_sr_2399.html","info")</f>
        <v/>
      </c>
      <c r="AA923" t="n">
        <v>5862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88</v>
      </c>
      <c r="AO923" t="s"/>
      <c r="AP923" t="n">
        <v>179</v>
      </c>
      <c r="AQ923" t="s">
        <v>89</v>
      </c>
      <c r="AR923" t="s"/>
      <c r="AS923" t="s"/>
      <c r="AT923" t="s">
        <v>90</v>
      </c>
      <c r="AU923" t="s"/>
      <c r="AV923" t="s"/>
      <c r="AW923" t="s"/>
      <c r="AX923" t="s"/>
      <c r="AY923" t="n">
        <v>2156708</v>
      </c>
      <c r="AZ923" t="s">
        <v>1270</v>
      </c>
      <c r="BA923" t="s"/>
      <c r="BB923" t="n">
        <v>86773</v>
      </c>
      <c r="BC923" t="n">
        <v>13.3883</v>
      </c>
      <c r="BD923" t="n">
        <v>52.5195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1268</v>
      </c>
      <c r="F924" t="n">
        <v>265053</v>
      </c>
      <c r="G924" t="s">
        <v>74</v>
      </c>
      <c r="H924" t="s">
        <v>75</v>
      </c>
      <c r="I924" t="s"/>
      <c r="J924" t="s">
        <v>74</v>
      </c>
      <c r="K924" t="n">
        <v>217.12</v>
      </c>
      <c r="L924" t="s">
        <v>76</v>
      </c>
      <c r="M924" t="s"/>
      <c r="N924" t="s">
        <v>219</v>
      </c>
      <c r="O924" t="s">
        <v>78</v>
      </c>
      <c r="P924" t="s">
        <v>1269</v>
      </c>
      <c r="Q924" t="s"/>
      <c r="R924" t="s">
        <v>79</v>
      </c>
      <c r="S924" t="s">
        <v>1277</v>
      </c>
      <c r="T924" t="s">
        <v>81</v>
      </c>
      <c r="U924" t="s">
        <v>82</v>
      </c>
      <c r="V924" t="s">
        <v>83</v>
      </c>
      <c r="W924" t="s">
        <v>108</v>
      </c>
      <c r="X924" t="s"/>
      <c r="Y924" t="s">
        <v>85</v>
      </c>
      <c r="Z924">
        <f>HYPERLINK("https://hotelmonitor-cachepage.eclerx.com/savepage/tk_15444266727511137_sr_2399.html","info")</f>
        <v/>
      </c>
      <c r="AA924" t="n">
        <v>5862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88</v>
      </c>
      <c r="AO924" t="s"/>
      <c r="AP924" t="n">
        <v>179</v>
      </c>
      <c r="AQ924" t="s">
        <v>89</v>
      </c>
      <c r="AR924" t="s"/>
      <c r="AS924" t="s"/>
      <c r="AT924" t="s">
        <v>90</v>
      </c>
      <c r="AU924" t="s"/>
      <c r="AV924" t="s"/>
      <c r="AW924" t="s"/>
      <c r="AX924" t="s"/>
      <c r="AY924" t="n">
        <v>2156708</v>
      </c>
      <c r="AZ924" t="s">
        <v>1270</v>
      </c>
      <c r="BA924" t="s"/>
      <c r="BB924" t="n">
        <v>86773</v>
      </c>
      <c r="BC924" t="n">
        <v>13.3883</v>
      </c>
      <c r="BD924" t="n">
        <v>52.5195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1278</v>
      </c>
      <c r="F925" t="n">
        <v>-1</v>
      </c>
      <c r="G925" t="s">
        <v>74</v>
      </c>
      <c r="H925" t="s">
        <v>75</v>
      </c>
      <c r="I925" t="s"/>
      <c r="J925" t="s">
        <v>74</v>
      </c>
      <c r="K925" t="n">
        <v>98.75</v>
      </c>
      <c r="L925" t="s">
        <v>76</v>
      </c>
      <c r="M925" t="s"/>
      <c r="N925" t="s">
        <v>1279</v>
      </c>
      <c r="O925" t="s">
        <v>78</v>
      </c>
      <c r="P925" t="s">
        <v>1278</v>
      </c>
      <c r="Q925" t="s"/>
      <c r="R925" t="s">
        <v>79</v>
      </c>
      <c r="S925" t="s">
        <v>1280</v>
      </c>
      <c r="T925" t="s">
        <v>81</v>
      </c>
      <c r="U925" t="s">
        <v>82</v>
      </c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HYPERLINK("https://hotelmonitor-cachepage.eclerx.com/savepage/tk_15444273180306914_sr_2399.html","info")</f>
        <v/>
      </c>
      <c r="AA925" t="n">
        <v>-2071623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88</v>
      </c>
      <c r="AO925" t="s"/>
      <c r="AP925" t="n">
        <v>368</v>
      </c>
      <c r="AQ925" t="s">
        <v>89</v>
      </c>
      <c r="AR925" t="s"/>
      <c r="AS925" t="s"/>
      <c r="AT925" t="s">
        <v>90</v>
      </c>
      <c r="AU925" t="s"/>
      <c r="AV925" t="s"/>
      <c r="AW925" t="s"/>
      <c r="AX925" t="s"/>
      <c r="AY925" t="n">
        <v>2071623</v>
      </c>
      <c r="AZ925" t="s">
        <v>1281</v>
      </c>
      <c r="BA925" t="s"/>
      <c r="BB925" t="n">
        <v>877</v>
      </c>
      <c r="BC925" t="n">
        <v>13.288672</v>
      </c>
      <c r="BD925" t="n">
        <v>52.507197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1278</v>
      </c>
      <c r="F926" t="n">
        <v>-1</v>
      </c>
      <c r="G926" t="s">
        <v>74</v>
      </c>
      <c r="H926" t="s">
        <v>75</v>
      </c>
      <c r="I926" t="s"/>
      <c r="J926" t="s">
        <v>74</v>
      </c>
      <c r="K926" t="n">
        <v>98.75</v>
      </c>
      <c r="L926" t="s">
        <v>76</v>
      </c>
      <c r="M926" t="s"/>
      <c r="N926" t="s">
        <v>1282</v>
      </c>
      <c r="O926" t="s">
        <v>78</v>
      </c>
      <c r="P926" t="s">
        <v>1278</v>
      </c>
      <c r="Q926" t="s"/>
      <c r="R926" t="s">
        <v>79</v>
      </c>
      <c r="S926" t="s">
        <v>1280</v>
      </c>
      <c r="T926" t="s">
        <v>81</v>
      </c>
      <c r="U926" t="s">
        <v>82</v>
      </c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HYPERLINK("https://hotelmonitor-cachepage.eclerx.com/savepage/tk_15444273180306914_sr_2399.html","info")</f>
        <v/>
      </c>
      <c r="AA926" t="n">
        <v>-2071623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88</v>
      </c>
      <c r="AO926" t="s"/>
      <c r="AP926" t="n">
        <v>368</v>
      </c>
      <c r="AQ926" t="s">
        <v>89</v>
      </c>
      <c r="AR926" t="s"/>
      <c r="AS926" t="s"/>
      <c r="AT926" t="s">
        <v>90</v>
      </c>
      <c r="AU926" t="s"/>
      <c r="AV926" t="s"/>
      <c r="AW926" t="s"/>
      <c r="AX926" t="s"/>
      <c r="AY926" t="n">
        <v>2071623</v>
      </c>
      <c r="AZ926" t="s">
        <v>1281</v>
      </c>
      <c r="BA926" t="s"/>
      <c r="BB926" t="n">
        <v>877</v>
      </c>
      <c r="BC926" t="n">
        <v>13.288672</v>
      </c>
      <c r="BD926" t="n">
        <v>52.507197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1278</v>
      </c>
      <c r="F927" t="n">
        <v>-1</v>
      </c>
      <c r="G927" t="s">
        <v>74</v>
      </c>
      <c r="H927" t="s">
        <v>75</v>
      </c>
      <c r="I927" t="s"/>
      <c r="J927" t="s">
        <v>74</v>
      </c>
      <c r="K927" t="n">
        <v>108.95</v>
      </c>
      <c r="L927" t="s">
        <v>76</v>
      </c>
      <c r="M927" t="s"/>
      <c r="N927" t="s">
        <v>1283</v>
      </c>
      <c r="O927" t="s">
        <v>78</v>
      </c>
      <c r="P927" t="s">
        <v>1278</v>
      </c>
      <c r="Q927" t="s"/>
      <c r="R927" t="s">
        <v>79</v>
      </c>
      <c r="S927" t="s">
        <v>1284</v>
      </c>
      <c r="T927" t="s">
        <v>81</v>
      </c>
      <c r="U927" t="s">
        <v>82</v>
      </c>
      <c r="V927" t="s">
        <v>83</v>
      </c>
      <c r="W927" t="s">
        <v>84</v>
      </c>
      <c r="X927" t="s"/>
      <c r="Y927" t="s">
        <v>85</v>
      </c>
      <c r="Z927">
        <f>HYPERLINK("https://hotelmonitor-cachepage.eclerx.com/savepage/tk_15444273180306914_sr_2399.html","info")</f>
        <v/>
      </c>
      <c r="AA927" t="n">
        <v>-2071623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88</v>
      </c>
      <c r="AO927" t="s"/>
      <c r="AP927" t="n">
        <v>368</v>
      </c>
      <c r="AQ927" t="s">
        <v>89</v>
      </c>
      <c r="AR927" t="s"/>
      <c r="AS927" t="s"/>
      <c r="AT927" t="s">
        <v>90</v>
      </c>
      <c r="AU927" t="s"/>
      <c r="AV927" t="s"/>
      <c r="AW927" t="s"/>
      <c r="AX927" t="s"/>
      <c r="AY927" t="n">
        <v>2071623</v>
      </c>
      <c r="AZ927" t="s">
        <v>1281</v>
      </c>
      <c r="BA927" t="s"/>
      <c r="BB927" t="n">
        <v>877</v>
      </c>
      <c r="BC927" t="n">
        <v>13.288672</v>
      </c>
      <c r="BD927" t="n">
        <v>52.507197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1278</v>
      </c>
      <c r="F928" t="n">
        <v>-1</v>
      </c>
      <c r="G928" t="s">
        <v>74</v>
      </c>
      <c r="H928" t="s">
        <v>75</v>
      </c>
      <c r="I928" t="s"/>
      <c r="J928" t="s">
        <v>74</v>
      </c>
      <c r="K928" t="n">
        <v>139.65</v>
      </c>
      <c r="L928" t="s">
        <v>76</v>
      </c>
      <c r="M928" t="s"/>
      <c r="N928" t="s">
        <v>1285</v>
      </c>
      <c r="O928" t="s">
        <v>78</v>
      </c>
      <c r="P928" t="s">
        <v>1278</v>
      </c>
      <c r="Q928" t="s"/>
      <c r="R928" t="s">
        <v>79</v>
      </c>
      <c r="S928" t="s">
        <v>1286</v>
      </c>
      <c r="T928" t="s">
        <v>81</v>
      </c>
      <c r="U928" t="s">
        <v>82</v>
      </c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HYPERLINK("https://hotelmonitor-cachepage.eclerx.com/savepage/tk_15444273180306914_sr_2399.html","info")</f>
        <v/>
      </c>
      <c r="AA928" t="n">
        <v>-2071623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88</v>
      </c>
      <c r="AO928" t="s"/>
      <c r="AP928" t="n">
        <v>368</v>
      </c>
      <c r="AQ928" t="s">
        <v>89</v>
      </c>
      <c r="AR928" t="s"/>
      <c r="AS928" t="s"/>
      <c r="AT928" t="s">
        <v>90</v>
      </c>
      <c r="AU928" t="s"/>
      <c r="AV928" t="s"/>
      <c r="AW928" t="s"/>
      <c r="AX928" t="s"/>
      <c r="AY928" t="n">
        <v>2071623</v>
      </c>
      <c r="AZ928" t="s">
        <v>1281</v>
      </c>
      <c r="BA928" t="s"/>
      <c r="BB928" t="n">
        <v>877</v>
      </c>
      <c r="BC928" t="n">
        <v>13.288672</v>
      </c>
      <c r="BD928" t="n">
        <v>52.507197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1287</v>
      </c>
      <c r="F929" t="n">
        <v>-1</v>
      </c>
      <c r="G929" t="s">
        <v>74</v>
      </c>
      <c r="H929" t="s">
        <v>75</v>
      </c>
      <c r="I929" t="s"/>
      <c r="J929" t="s">
        <v>74</v>
      </c>
      <c r="K929" t="n">
        <v>48.75</v>
      </c>
      <c r="L929" t="s">
        <v>76</v>
      </c>
      <c r="M929" t="s"/>
      <c r="N929" t="s">
        <v>158</v>
      </c>
      <c r="O929" t="s">
        <v>78</v>
      </c>
      <c r="P929" t="s">
        <v>1287</v>
      </c>
      <c r="Q929" t="s"/>
      <c r="R929" t="s">
        <v>119</v>
      </c>
      <c r="S929" t="s">
        <v>1288</v>
      </c>
      <c r="T929" t="s">
        <v>81</v>
      </c>
      <c r="U929" t="s">
        <v>82</v>
      </c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HYPERLINK("https://hotelmonitor-cachepage.eclerx.com/savepage/tk_15444273454462092_sr_2399.html","info")</f>
        <v/>
      </c>
      <c r="AA929" t="n">
        <v>-4481122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88</v>
      </c>
      <c r="AO929" t="s"/>
      <c r="AP929" t="n">
        <v>377</v>
      </c>
      <c r="AQ929" t="s">
        <v>89</v>
      </c>
      <c r="AR929" t="s"/>
      <c r="AS929" t="s"/>
      <c r="AT929" t="s">
        <v>90</v>
      </c>
      <c r="AU929" t="s"/>
      <c r="AV929" t="s"/>
      <c r="AW929" t="s"/>
      <c r="AX929" t="s"/>
      <c r="AY929" t="n">
        <v>4481122</v>
      </c>
      <c r="AZ929" t="s">
        <v>1289</v>
      </c>
      <c r="BA929" t="s"/>
      <c r="BB929" t="n">
        <v>865548</v>
      </c>
      <c r="BC929" t="n">
        <v>13.437268</v>
      </c>
      <c r="BD929" t="n">
        <v>52.508634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1287</v>
      </c>
      <c r="F930" t="n">
        <v>-1</v>
      </c>
      <c r="G930" t="s">
        <v>74</v>
      </c>
      <c r="H930" t="s">
        <v>75</v>
      </c>
      <c r="I930" t="s"/>
      <c r="J930" t="s">
        <v>74</v>
      </c>
      <c r="K930" t="n">
        <v>54</v>
      </c>
      <c r="L930" t="s">
        <v>76</v>
      </c>
      <c r="M930" t="s"/>
      <c r="N930" t="s">
        <v>121</v>
      </c>
      <c r="O930" t="s">
        <v>78</v>
      </c>
      <c r="P930" t="s">
        <v>1287</v>
      </c>
      <c r="Q930" t="s"/>
      <c r="R930" t="s">
        <v>119</v>
      </c>
      <c r="S930" t="s">
        <v>170</v>
      </c>
      <c r="T930" t="s">
        <v>81</v>
      </c>
      <c r="U930" t="s">
        <v>82</v>
      </c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HYPERLINK("https://hotelmonitor-cachepage.eclerx.com/savepage/tk_15444273454462092_sr_2399.html","info")</f>
        <v/>
      </c>
      <c r="AA930" t="n">
        <v>-4481122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88</v>
      </c>
      <c r="AO930" t="s"/>
      <c r="AP930" t="n">
        <v>377</v>
      </c>
      <c r="AQ930" t="s">
        <v>89</v>
      </c>
      <c r="AR930" t="s"/>
      <c r="AS930" t="s"/>
      <c r="AT930" t="s">
        <v>90</v>
      </c>
      <c r="AU930" t="s"/>
      <c r="AV930" t="s"/>
      <c r="AW930" t="s"/>
      <c r="AX930" t="s"/>
      <c r="AY930" t="n">
        <v>4481122</v>
      </c>
      <c r="AZ930" t="s">
        <v>1289</v>
      </c>
      <c r="BA930" t="s"/>
      <c r="BB930" t="n">
        <v>865548</v>
      </c>
      <c r="BC930" t="n">
        <v>13.437268</v>
      </c>
      <c r="BD930" t="n">
        <v>52.508634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1290</v>
      </c>
      <c r="F931" t="n">
        <v>178882</v>
      </c>
      <c r="G931" t="s">
        <v>74</v>
      </c>
      <c r="H931" t="s">
        <v>75</v>
      </c>
      <c r="I931" t="s"/>
      <c r="J931" t="s">
        <v>74</v>
      </c>
      <c r="K931" t="n">
        <v>70</v>
      </c>
      <c r="L931" t="s">
        <v>76</v>
      </c>
      <c r="M931" t="s"/>
      <c r="N931" t="s">
        <v>1291</v>
      </c>
      <c r="O931" t="s">
        <v>78</v>
      </c>
      <c r="P931" t="s">
        <v>1292</v>
      </c>
      <c r="Q931" t="s"/>
      <c r="R931" t="s">
        <v>119</v>
      </c>
      <c r="S931" t="s">
        <v>251</v>
      </c>
      <c r="T931" t="s">
        <v>81</v>
      </c>
      <c r="U931" t="s">
        <v>82</v>
      </c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HYPERLINK("https://hotelmonitor-cachepage.eclerx.com/savepage/tk_15444262675437956_sr_2399.html","info")</f>
        <v/>
      </c>
      <c r="AA931" t="n">
        <v>82861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88</v>
      </c>
      <c r="AO931" t="s"/>
      <c r="AP931" t="n">
        <v>60</v>
      </c>
      <c r="AQ931" t="s">
        <v>89</v>
      </c>
      <c r="AR931" t="s"/>
      <c r="AS931" t="s"/>
      <c r="AT931" t="s">
        <v>90</v>
      </c>
      <c r="AU931" t="s"/>
      <c r="AV931" t="s"/>
      <c r="AW931" t="s"/>
      <c r="AX931" t="s"/>
      <c r="AY931" t="n">
        <v>937737</v>
      </c>
      <c r="AZ931" t="s">
        <v>1293</v>
      </c>
      <c r="BA931" t="s"/>
      <c r="BB931" t="n">
        <v>391042</v>
      </c>
      <c r="BC931" t="n">
        <v>13.38366</v>
      </c>
      <c r="BD931" t="n">
        <v>52.52362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1290</v>
      </c>
      <c r="F932" t="n">
        <v>178882</v>
      </c>
      <c r="G932" t="s">
        <v>74</v>
      </c>
      <c r="H932" t="s">
        <v>75</v>
      </c>
      <c r="I932" t="s"/>
      <c r="J932" t="s">
        <v>74</v>
      </c>
      <c r="K932" t="n">
        <v>120</v>
      </c>
      <c r="L932" t="s">
        <v>76</v>
      </c>
      <c r="M932" t="s"/>
      <c r="N932" t="s">
        <v>1294</v>
      </c>
      <c r="O932" t="s">
        <v>78</v>
      </c>
      <c r="P932" t="s">
        <v>1292</v>
      </c>
      <c r="Q932" t="s"/>
      <c r="R932" t="s">
        <v>119</v>
      </c>
      <c r="S932" t="s">
        <v>1082</v>
      </c>
      <c r="T932" t="s">
        <v>81</v>
      </c>
      <c r="U932" t="s">
        <v>82</v>
      </c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HYPERLINK("https://hotelmonitor-cachepage.eclerx.com/savepage/tk_15444262675437956_sr_2399.html","info")</f>
        <v/>
      </c>
      <c r="AA932" t="n">
        <v>82861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88</v>
      </c>
      <c r="AO932" t="s"/>
      <c r="AP932" t="n">
        <v>60</v>
      </c>
      <c r="AQ932" t="s">
        <v>89</v>
      </c>
      <c r="AR932" t="s"/>
      <c r="AS932" t="s"/>
      <c r="AT932" t="s">
        <v>90</v>
      </c>
      <c r="AU932" t="s"/>
      <c r="AV932" t="s"/>
      <c r="AW932" t="s"/>
      <c r="AX932" t="s"/>
      <c r="AY932" t="n">
        <v>937737</v>
      </c>
      <c r="AZ932" t="s">
        <v>1293</v>
      </c>
      <c r="BA932" t="s"/>
      <c r="BB932" t="n">
        <v>391042</v>
      </c>
      <c r="BC932" t="n">
        <v>13.38366</v>
      </c>
      <c r="BD932" t="n">
        <v>52.52362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1295</v>
      </c>
      <c r="F933" t="n">
        <v>432267</v>
      </c>
      <c r="G933" t="s">
        <v>74</v>
      </c>
      <c r="H933" t="s">
        <v>75</v>
      </c>
      <c r="I933" t="s"/>
      <c r="J933" t="s">
        <v>74</v>
      </c>
      <c r="K933" t="n">
        <v>53.1</v>
      </c>
      <c r="L933" t="s">
        <v>76</v>
      </c>
      <c r="M933" t="s"/>
      <c r="N933" t="s">
        <v>158</v>
      </c>
      <c r="O933" t="s">
        <v>78</v>
      </c>
      <c r="P933" t="s">
        <v>1296</v>
      </c>
      <c r="Q933" t="s"/>
      <c r="R933" t="s">
        <v>119</v>
      </c>
      <c r="S933" t="s">
        <v>182</v>
      </c>
      <c r="T933" t="s">
        <v>81</v>
      </c>
      <c r="U933" t="s">
        <v>82</v>
      </c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HYPERLINK("https://hotelmonitor-cachepage.eclerx.com/savepage/tk_1544426451803755_sr_2399.html","info")</f>
        <v/>
      </c>
      <c r="AA933" t="n">
        <v>115574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88</v>
      </c>
      <c r="AO933" t="s"/>
      <c r="AP933" t="n">
        <v>115</v>
      </c>
      <c r="AQ933" t="s">
        <v>89</v>
      </c>
      <c r="AR933" t="s"/>
      <c r="AS933" t="s"/>
      <c r="AT933" t="s">
        <v>90</v>
      </c>
      <c r="AU933" t="s"/>
      <c r="AV933" t="s"/>
      <c r="AW933" t="s"/>
      <c r="AX933" t="s"/>
      <c r="AY933" t="n">
        <v>1614165</v>
      </c>
      <c r="AZ933" t="s">
        <v>1297</v>
      </c>
      <c r="BA933" t="s"/>
      <c r="BB933" t="n">
        <v>424118</v>
      </c>
      <c r="BC933" t="n">
        <v>13.30458</v>
      </c>
      <c r="BD933" t="n">
        <v>52.51284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1295</v>
      </c>
      <c r="F934" t="n">
        <v>432267</v>
      </c>
      <c r="G934" t="s">
        <v>74</v>
      </c>
      <c r="H934" t="s">
        <v>75</v>
      </c>
      <c r="I934" t="s"/>
      <c r="J934" t="s">
        <v>74</v>
      </c>
      <c r="K934" t="n">
        <v>59</v>
      </c>
      <c r="L934" t="s">
        <v>76</v>
      </c>
      <c r="M934" t="s"/>
      <c r="N934" t="s">
        <v>113</v>
      </c>
      <c r="O934" t="s">
        <v>78</v>
      </c>
      <c r="P934" t="s">
        <v>1296</v>
      </c>
      <c r="Q934" t="s"/>
      <c r="R934" t="s">
        <v>119</v>
      </c>
      <c r="S934" t="s">
        <v>184</v>
      </c>
      <c r="T934" t="s">
        <v>81</v>
      </c>
      <c r="U934" t="s">
        <v>82</v>
      </c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HYPERLINK("https://hotelmonitor-cachepage.eclerx.com/savepage/tk_1544426451803755_sr_2399.html","info")</f>
        <v/>
      </c>
      <c r="AA934" t="n">
        <v>115574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88</v>
      </c>
      <c r="AO934" t="s"/>
      <c r="AP934" t="n">
        <v>115</v>
      </c>
      <c r="AQ934" t="s">
        <v>89</v>
      </c>
      <c r="AR934" t="s"/>
      <c r="AS934" t="s"/>
      <c r="AT934" t="s">
        <v>90</v>
      </c>
      <c r="AU934" t="s"/>
      <c r="AV934" t="s"/>
      <c r="AW934" t="s"/>
      <c r="AX934" t="s"/>
      <c r="AY934" t="n">
        <v>1614165</v>
      </c>
      <c r="AZ934" t="s">
        <v>1297</v>
      </c>
      <c r="BA934" t="s"/>
      <c r="BB934" t="n">
        <v>424118</v>
      </c>
      <c r="BC934" t="n">
        <v>13.30458</v>
      </c>
      <c r="BD934" t="n">
        <v>52.51284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1295</v>
      </c>
      <c r="F935" t="n">
        <v>432267</v>
      </c>
      <c r="G935" t="s">
        <v>74</v>
      </c>
      <c r="H935" t="s">
        <v>75</v>
      </c>
      <c r="I935" t="s"/>
      <c r="J935" t="s">
        <v>74</v>
      </c>
      <c r="K935" t="n">
        <v>71.09999999999999</v>
      </c>
      <c r="L935" t="s">
        <v>76</v>
      </c>
      <c r="M935" t="s"/>
      <c r="N935" t="s">
        <v>1298</v>
      </c>
      <c r="O935" t="s">
        <v>78</v>
      </c>
      <c r="P935" t="s">
        <v>1296</v>
      </c>
      <c r="Q935" t="s"/>
      <c r="R935" t="s">
        <v>119</v>
      </c>
      <c r="S935" t="s">
        <v>738</v>
      </c>
      <c r="T935" t="s">
        <v>81</v>
      </c>
      <c r="U935" t="s">
        <v>82</v>
      </c>
      <c r="V935" t="s">
        <v>83</v>
      </c>
      <c r="W935" t="s">
        <v>108</v>
      </c>
      <c r="X935" t="s"/>
      <c r="Y935" t="s">
        <v>85</v>
      </c>
      <c r="Z935">
        <f>HYPERLINK("https://hotelmonitor-cachepage.eclerx.com/savepage/tk_1544426451803755_sr_2399.html","info")</f>
        <v/>
      </c>
      <c r="AA935" t="n">
        <v>115574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88</v>
      </c>
      <c r="AO935" t="s"/>
      <c r="AP935" t="n">
        <v>115</v>
      </c>
      <c r="AQ935" t="s">
        <v>89</v>
      </c>
      <c r="AR935" t="s"/>
      <c r="AS935" t="s"/>
      <c r="AT935" t="s">
        <v>90</v>
      </c>
      <c r="AU935" t="s"/>
      <c r="AV935" t="s"/>
      <c r="AW935" t="s"/>
      <c r="AX935" t="s"/>
      <c r="AY935" t="n">
        <v>1614165</v>
      </c>
      <c r="AZ935" t="s">
        <v>1297</v>
      </c>
      <c r="BA935" t="s"/>
      <c r="BB935" t="n">
        <v>424118</v>
      </c>
      <c r="BC935" t="n">
        <v>13.30458</v>
      </c>
      <c r="BD935" t="n">
        <v>52.51284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1295</v>
      </c>
      <c r="F936" t="n">
        <v>432267</v>
      </c>
      <c r="G936" t="s">
        <v>74</v>
      </c>
      <c r="H936" t="s">
        <v>75</v>
      </c>
      <c r="I936" t="s"/>
      <c r="J936" t="s">
        <v>74</v>
      </c>
      <c r="K936" t="n">
        <v>79</v>
      </c>
      <c r="L936" t="s">
        <v>76</v>
      </c>
      <c r="M936" t="s"/>
      <c r="N936" t="s">
        <v>1073</v>
      </c>
      <c r="O936" t="s">
        <v>78</v>
      </c>
      <c r="P936" t="s">
        <v>1296</v>
      </c>
      <c r="Q936" t="s"/>
      <c r="R936" t="s">
        <v>119</v>
      </c>
      <c r="S936" t="s">
        <v>342</v>
      </c>
      <c r="T936" t="s">
        <v>81</v>
      </c>
      <c r="U936" t="s">
        <v>82</v>
      </c>
      <c r="V936" t="s">
        <v>83</v>
      </c>
      <c r="W936" t="s">
        <v>108</v>
      </c>
      <c r="X936" t="s"/>
      <c r="Y936" t="s">
        <v>85</v>
      </c>
      <c r="Z936">
        <f>HYPERLINK("https://hotelmonitor-cachepage.eclerx.com/savepage/tk_1544426451803755_sr_2399.html","info")</f>
        <v/>
      </c>
      <c r="AA936" t="n">
        <v>115574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88</v>
      </c>
      <c r="AO936" t="s"/>
      <c r="AP936" t="n">
        <v>115</v>
      </c>
      <c r="AQ936" t="s">
        <v>89</v>
      </c>
      <c r="AR936" t="s"/>
      <c r="AS936" t="s"/>
      <c r="AT936" t="s">
        <v>90</v>
      </c>
      <c r="AU936" t="s"/>
      <c r="AV936" t="s"/>
      <c r="AW936" t="s"/>
      <c r="AX936" t="s"/>
      <c r="AY936" t="n">
        <v>1614165</v>
      </c>
      <c r="AZ936" t="s">
        <v>1297</v>
      </c>
      <c r="BA936" t="s"/>
      <c r="BB936" t="n">
        <v>424118</v>
      </c>
      <c r="BC936" t="n">
        <v>13.30458</v>
      </c>
      <c r="BD936" t="n">
        <v>52.51284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1295</v>
      </c>
      <c r="F937" t="n">
        <v>432267</v>
      </c>
      <c r="G937" t="s">
        <v>74</v>
      </c>
      <c r="H937" t="s">
        <v>75</v>
      </c>
      <c r="I937" t="s"/>
      <c r="J937" t="s">
        <v>74</v>
      </c>
      <c r="K937" t="n">
        <v>84.59999999999999</v>
      </c>
      <c r="L937" t="s">
        <v>76</v>
      </c>
      <c r="M937" t="s"/>
      <c r="N937" t="s">
        <v>1299</v>
      </c>
      <c r="O937" t="s">
        <v>78</v>
      </c>
      <c r="P937" t="s">
        <v>1296</v>
      </c>
      <c r="Q937" t="s"/>
      <c r="R937" t="s">
        <v>119</v>
      </c>
      <c r="S937" t="s">
        <v>1300</v>
      </c>
      <c r="T937" t="s">
        <v>81</v>
      </c>
      <c r="U937" t="s">
        <v>82</v>
      </c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HYPERLINK("https://hotelmonitor-cachepage.eclerx.com/savepage/tk_1544426451803755_sr_2399.html","info")</f>
        <v/>
      </c>
      <c r="AA937" t="n">
        <v>115574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88</v>
      </c>
      <c r="AO937" t="s"/>
      <c r="AP937" t="n">
        <v>115</v>
      </c>
      <c r="AQ937" t="s">
        <v>89</v>
      </c>
      <c r="AR937" t="s"/>
      <c r="AS937" t="s"/>
      <c r="AT937" t="s">
        <v>90</v>
      </c>
      <c r="AU937" t="s"/>
      <c r="AV937" t="s"/>
      <c r="AW937" t="s"/>
      <c r="AX937" t="s"/>
      <c r="AY937" t="n">
        <v>1614165</v>
      </c>
      <c r="AZ937" t="s">
        <v>1297</v>
      </c>
      <c r="BA937" t="s"/>
      <c r="BB937" t="n">
        <v>424118</v>
      </c>
      <c r="BC937" t="n">
        <v>13.30458</v>
      </c>
      <c r="BD937" t="n">
        <v>52.51284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1295</v>
      </c>
      <c r="F938" t="n">
        <v>432267</v>
      </c>
      <c r="G938" t="s">
        <v>74</v>
      </c>
      <c r="H938" t="s">
        <v>75</v>
      </c>
      <c r="I938" t="s"/>
      <c r="J938" t="s">
        <v>74</v>
      </c>
      <c r="K938" t="n">
        <v>94</v>
      </c>
      <c r="L938" t="s">
        <v>76</v>
      </c>
      <c r="M938" t="s"/>
      <c r="N938" t="s">
        <v>1301</v>
      </c>
      <c r="O938" t="s">
        <v>78</v>
      </c>
      <c r="P938" t="s">
        <v>1296</v>
      </c>
      <c r="Q938" t="s"/>
      <c r="R938" t="s">
        <v>119</v>
      </c>
      <c r="S938" t="s">
        <v>330</v>
      </c>
      <c r="T938" t="s">
        <v>81</v>
      </c>
      <c r="U938" t="s">
        <v>82</v>
      </c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HYPERLINK("https://hotelmonitor-cachepage.eclerx.com/savepage/tk_1544426451803755_sr_2399.html","info")</f>
        <v/>
      </c>
      <c r="AA938" t="n">
        <v>115574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88</v>
      </c>
      <c r="AO938" t="s"/>
      <c r="AP938" t="n">
        <v>115</v>
      </c>
      <c r="AQ938" t="s">
        <v>89</v>
      </c>
      <c r="AR938" t="s"/>
      <c r="AS938" t="s"/>
      <c r="AT938" t="s">
        <v>90</v>
      </c>
      <c r="AU938" t="s"/>
      <c r="AV938" t="s"/>
      <c r="AW938" t="s"/>
      <c r="AX938" t="s"/>
      <c r="AY938" t="n">
        <v>1614165</v>
      </c>
      <c r="AZ938" t="s">
        <v>1297</v>
      </c>
      <c r="BA938" t="s"/>
      <c r="BB938" t="n">
        <v>424118</v>
      </c>
      <c r="BC938" t="n">
        <v>13.30458</v>
      </c>
      <c r="BD938" t="n">
        <v>52.51284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1295</v>
      </c>
      <c r="F939" t="n">
        <v>432267</v>
      </c>
      <c r="G939" t="s">
        <v>74</v>
      </c>
      <c r="H939" t="s">
        <v>75</v>
      </c>
      <c r="I939" t="s"/>
      <c r="J939" t="s">
        <v>74</v>
      </c>
      <c r="K939" t="n">
        <v>102.6</v>
      </c>
      <c r="L939" t="s">
        <v>76</v>
      </c>
      <c r="M939" t="s"/>
      <c r="N939" t="s">
        <v>1299</v>
      </c>
      <c r="O939" t="s">
        <v>78</v>
      </c>
      <c r="P939" t="s">
        <v>1296</v>
      </c>
      <c r="Q939" t="s"/>
      <c r="R939" t="s">
        <v>119</v>
      </c>
      <c r="S939" t="s">
        <v>621</v>
      </c>
      <c r="T939" t="s">
        <v>81</v>
      </c>
      <c r="U939" t="s">
        <v>82</v>
      </c>
      <c r="V939" t="s">
        <v>83</v>
      </c>
      <c r="W939" t="s">
        <v>108</v>
      </c>
      <c r="X939" t="s"/>
      <c r="Y939" t="s">
        <v>85</v>
      </c>
      <c r="Z939">
        <f>HYPERLINK("https://hotelmonitor-cachepage.eclerx.com/savepage/tk_1544426451803755_sr_2399.html","info")</f>
        <v/>
      </c>
      <c r="AA939" t="n">
        <v>115574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88</v>
      </c>
      <c r="AO939" t="s"/>
      <c r="AP939" t="n">
        <v>115</v>
      </c>
      <c r="AQ939" t="s">
        <v>89</v>
      </c>
      <c r="AR939" t="s"/>
      <c r="AS939" t="s"/>
      <c r="AT939" t="s">
        <v>90</v>
      </c>
      <c r="AU939" t="s"/>
      <c r="AV939" t="s"/>
      <c r="AW939" t="s"/>
      <c r="AX939" t="s"/>
      <c r="AY939" t="n">
        <v>1614165</v>
      </c>
      <c r="AZ939" t="s">
        <v>1297</v>
      </c>
      <c r="BA939" t="s"/>
      <c r="BB939" t="n">
        <v>424118</v>
      </c>
      <c r="BC939" t="n">
        <v>13.30458</v>
      </c>
      <c r="BD939" t="n">
        <v>52.51284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1295</v>
      </c>
      <c r="F940" t="n">
        <v>432267</v>
      </c>
      <c r="G940" t="s">
        <v>74</v>
      </c>
      <c r="H940" t="s">
        <v>75</v>
      </c>
      <c r="I940" t="s"/>
      <c r="J940" t="s">
        <v>74</v>
      </c>
      <c r="K940" t="n">
        <v>114</v>
      </c>
      <c r="L940" t="s">
        <v>76</v>
      </c>
      <c r="M940" t="s"/>
      <c r="N940" t="s">
        <v>1301</v>
      </c>
      <c r="O940" t="s">
        <v>78</v>
      </c>
      <c r="P940" t="s">
        <v>1296</v>
      </c>
      <c r="Q940" t="s"/>
      <c r="R940" t="s">
        <v>119</v>
      </c>
      <c r="S940" t="s">
        <v>111</v>
      </c>
      <c r="T940" t="s">
        <v>81</v>
      </c>
      <c r="U940" t="s">
        <v>82</v>
      </c>
      <c r="V940" t="s">
        <v>83</v>
      </c>
      <c r="W940" t="s">
        <v>108</v>
      </c>
      <c r="X940" t="s"/>
      <c r="Y940" t="s">
        <v>85</v>
      </c>
      <c r="Z940">
        <f>HYPERLINK("https://hotelmonitor-cachepage.eclerx.com/savepage/tk_1544426451803755_sr_2399.html","info")</f>
        <v/>
      </c>
      <c r="AA940" t="n">
        <v>115574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88</v>
      </c>
      <c r="AO940" t="s"/>
      <c r="AP940" t="n">
        <v>115</v>
      </c>
      <c r="AQ940" t="s">
        <v>89</v>
      </c>
      <c r="AR940" t="s"/>
      <c r="AS940" t="s"/>
      <c r="AT940" t="s">
        <v>90</v>
      </c>
      <c r="AU940" t="s"/>
      <c r="AV940" t="s"/>
      <c r="AW940" t="s"/>
      <c r="AX940" t="s"/>
      <c r="AY940" t="n">
        <v>1614165</v>
      </c>
      <c r="AZ940" t="s">
        <v>1297</v>
      </c>
      <c r="BA940" t="s"/>
      <c r="BB940" t="n">
        <v>424118</v>
      </c>
      <c r="BC940" t="n">
        <v>13.30458</v>
      </c>
      <c r="BD940" t="n">
        <v>52.51284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1302</v>
      </c>
      <c r="F941" t="n">
        <v>3581213</v>
      </c>
      <c r="G941" t="s">
        <v>74</v>
      </c>
      <c r="H941" t="s">
        <v>75</v>
      </c>
      <c r="I941" t="s"/>
      <c r="J941" t="s">
        <v>74</v>
      </c>
      <c r="K941" t="n">
        <v>123</v>
      </c>
      <c r="L941" t="s">
        <v>76</v>
      </c>
      <c r="M941" t="s"/>
      <c r="N941" t="s">
        <v>158</v>
      </c>
      <c r="O941" t="s">
        <v>78</v>
      </c>
      <c r="P941" t="s">
        <v>1303</v>
      </c>
      <c r="Q941" t="s"/>
      <c r="R941" t="s">
        <v>79</v>
      </c>
      <c r="S941" t="s">
        <v>350</v>
      </c>
      <c r="T941" t="s">
        <v>81</v>
      </c>
      <c r="U941" t="s">
        <v>82</v>
      </c>
      <c r="V941" t="s">
        <v>83</v>
      </c>
      <c r="W941" t="s">
        <v>108</v>
      </c>
      <c r="X941" t="s"/>
      <c r="Y941" t="s">
        <v>85</v>
      </c>
      <c r="Z941">
        <f>HYPERLINK("https://hotelmonitor-cachepage.eclerx.com/savepage/tk_15444274960080068_sr_2399.html","info")</f>
        <v/>
      </c>
      <c r="AA941" t="n">
        <v>273589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88</v>
      </c>
      <c r="AO941" t="s"/>
      <c r="AP941" t="n">
        <v>423</v>
      </c>
      <c r="AQ941" t="s">
        <v>89</v>
      </c>
      <c r="AR941" t="s"/>
      <c r="AS941" t="s"/>
      <c r="AT941" t="s">
        <v>90</v>
      </c>
      <c r="AU941" t="s"/>
      <c r="AV941" t="s"/>
      <c r="AW941" t="s"/>
      <c r="AX941" t="s"/>
      <c r="AY941" t="n">
        <v>2071480</v>
      </c>
      <c r="AZ941" t="s">
        <v>1304</v>
      </c>
      <c r="BA941" t="s"/>
      <c r="BB941" t="n">
        <v>154724</v>
      </c>
      <c r="BC941" t="n">
        <v>13.389</v>
      </c>
      <c r="BD941" t="n">
        <v>52.5296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1302</v>
      </c>
      <c r="F942" t="n">
        <v>3581213</v>
      </c>
      <c r="G942" t="s">
        <v>74</v>
      </c>
      <c r="H942" t="s">
        <v>75</v>
      </c>
      <c r="I942" t="s"/>
      <c r="J942" t="s">
        <v>74</v>
      </c>
      <c r="K942" t="n">
        <v>129</v>
      </c>
      <c r="L942" t="s">
        <v>76</v>
      </c>
      <c r="M942" t="s"/>
      <c r="N942" t="s">
        <v>113</v>
      </c>
      <c r="O942" t="s">
        <v>78</v>
      </c>
      <c r="P942" t="s">
        <v>1303</v>
      </c>
      <c r="Q942" t="s"/>
      <c r="R942" t="s">
        <v>79</v>
      </c>
      <c r="S942" t="s">
        <v>243</v>
      </c>
      <c r="T942" t="s">
        <v>81</v>
      </c>
      <c r="U942" t="s">
        <v>82</v>
      </c>
      <c r="V942" t="s">
        <v>83</v>
      </c>
      <c r="W942" t="s">
        <v>108</v>
      </c>
      <c r="X942" t="s"/>
      <c r="Y942" t="s">
        <v>85</v>
      </c>
      <c r="Z942">
        <f>HYPERLINK("https://hotelmonitor-cachepage.eclerx.com/savepage/tk_15444274960080068_sr_2399.html","info")</f>
        <v/>
      </c>
      <c r="AA942" t="n">
        <v>273589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88</v>
      </c>
      <c r="AO942" t="s"/>
      <c r="AP942" t="n">
        <v>423</v>
      </c>
      <c r="AQ942" t="s">
        <v>89</v>
      </c>
      <c r="AR942" t="s"/>
      <c r="AS942" t="s"/>
      <c r="AT942" t="s">
        <v>90</v>
      </c>
      <c r="AU942" t="s"/>
      <c r="AV942" t="s"/>
      <c r="AW942" t="s"/>
      <c r="AX942" t="s"/>
      <c r="AY942" t="n">
        <v>2071480</v>
      </c>
      <c r="AZ942" t="s">
        <v>1304</v>
      </c>
      <c r="BA942" t="s"/>
      <c r="BB942" t="n">
        <v>154724</v>
      </c>
      <c r="BC942" t="n">
        <v>13.389</v>
      </c>
      <c r="BD942" t="n">
        <v>52.5296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1302</v>
      </c>
      <c r="F943" t="n">
        <v>3581213</v>
      </c>
      <c r="G943" t="s">
        <v>74</v>
      </c>
      <c r="H943" t="s">
        <v>75</v>
      </c>
      <c r="I943" t="s"/>
      <c r="J943" t="s">
        <v>74</v>
      </c>
      <c r="K943" t="n">
        <v>137.5</v>
      </c>
      <c r="L943" t="s">
        <v>76</v>
      </c>
      <c r="M943" t="s"/>
      <c r="N943" t="s">
        <v>129</v>
      </c>
      <c r="O943" t="s">
        <v>78</v>
      </c>
      <c r="P943" t="s">
        <v>1303</v>
      </c>
      <c r="Q943" t="s"/>
      <c r="R943" t="s">
        <v>79</v>
      </c>
      <c r="S943" t="s">
        <v>1305</v>
      </c>
      <c r="T943" t="s">
        <v>81</v>
      </c>
      <c r="U943" t="s">
        <v>82</v>
      </c>
      <c r="V943" t="s">
        <v>83</v>
      </c>
      <c r="W943" t="s">
        <v>108</v>
      </c>
      <c r="X943" t="s"/>
      <c r="Y943" t="s">
        <v>85</v>
      </c>
      <c r="Z943">
        <f>HYPERLINK("https://hotelmonitor-cachepage.eclerx.com/savepage/tk_15444274960080068_sr_2399.html","info")</f>
        <v/>
      </c>
      <c r="AA943" t="n">
        <v>273589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88</v>
      </c>
      <c r="AO943" t="s"/>
      <c r="AP943" t="n">
        <v>423</v>
      </c>
      <c r="AQ943" t="s">
        <v>89</v>
      </c>
      <c r="AR943" t="s"/>
      <c r="AS943" t="s"/>
      <c r="AT943" t="s">
        <v>90</v>
      </c>
      <c r="AU943" t="s"/>
      <c r="AV943" t="s"/>
      <c r="AW943" t="s"/>
      <c r="AX943" t="s"/>
      <c r="AY943" t="n">
        <v>2071480</v>
      </c>
      <c r="AZ943" t="s">
        <v>1304</v>
      </c>
      <c r="BA943" t="s"/>
      <c r="BB943" t="n">
        <v>154724</v>
      </c>
      <c r="BC943" t="n">
        <v>13.389</v>
      </c>
      <c r="BD943" t="n">
        <v>52.5296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1306</v>
      </c>
      <c r="F944" t="n">
        <v>3609905</v>
      </c>
      <c r="G944" t="s">
        <v>74</v>
      </c>
      <c r="H944" t="s">
        <v>75</v>
      </c>
      <c r="I944" t="s"/>
      <c r="J944" t="s">
        <v>74</v>
      </c>
      <c r="K944" t="n">
        <v>102.25</v>
      </c>
      <c r="L944" t="s">
        <v>76</v>
      </c>
      <c r="M944" t="s"/>
      <c r="N944" t="s">
        <v>158</v>
      </c>
      <c r="O944" t="s">
        <v>78</v>
      </c>
      <c r="P944" t="s">
        <v>1307</v>
      </c>
      <c r="Q944" t="s"/>
      <c r="R944" t="s">
        <v>79</v>
      </c>
      <c r="S944" t="s">
        <v>1308</v>
      </c>
      <c r="T944" t="s">
        <v>81</v>
      </c>
      <c r="U944" t="s">
        <v>82</v>
      </c>
      <c r="V944" t="s">
        <v>83</v>
      </c>
      <c r="W944" t="s">
        <v>108</v>
      </c>
      <c r="X944" t="s"/>
      <c r="Y944" t="s">
        <v>85</v>
      </c>
      <c r="Z944">
        <f>HYPERLINK("https://hotelmonitor-cachepage.eclerx.com/savepage/tk_15444268522888806_sr_2399.html","info")</f>
        <v/>
      </c>
      <c r="AA944" t="n">
        <v>275122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88</v>
      </c>
      <c r="AO944" t="s"/>
      <c r="AP944" t="n">
        <v>229</v>
      </c>
      <c r="AQ944" t="s">
        <v>89</v>
      </c>
      <c r="AR944" t="s"/>
      <c r="AS944" t="s"/>
      <c r="AT944" t="s">
        <v>90</v>
      </c>
      <c r="AU944" t="s"/>
      <c r="AV944" t="s"/>
      <c r="AW944" t="s"/>
      <c r="AX944" t="s"/>
      <c r="AY944" t="n">
        <v>2071796</v>
      </c>
      <c r="AZ944" t="s">
        <v>1309</v>
      </c>
      <c r="BA944" t="s"/>
      <c r="BB944" t="n">
        <v>69463</v>
      </c>
      <c r="BC944" t="n">
        <v>13.390016</v>
      </c>
      <c r="BD944" t="n">
        <v>52.515806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1306</v>
      </c>
      <c r="F945" t="n">
        <v>3609905</v>
      </c>
      <c r="G945" t="s">
        <v>74</v>
      </c>
      <c r="H945" t="s">
        <v>75</v>
      </c>
      <c r="I945" t="s"/>
      <c r="J945" t="s">
        <v>74</v>
      </c>
      <c r="K945" t="n">
        <v>112.5</v>
      </c>
      <c r="L945" t="s">
        <v>76</v>
      </c>
      <c r="M945" t="s"/>
      <c r="N945" t="s">
        <v>113</v>
      </c>
      <c r="O945" t="s">
        <v>78</v>
      </c>
      <c r="P945" t="s">
        <v>1307</v>
      </c>
      <c r="Q945" t="s"/>
      <c r="R945" t="s">
        <v>79</v>
      </c>
      <c r="S945" t="s">
        <v>109</v>
      </c>
      <c r="T945" t="s">
        <v>81</v>
      </c>
      <c r="U945" t="s">
        <v>82</v>
      </c>
      <c r="V945" t="s">
        <v>83</v>
      </c>
      <c r="W945" t="s">
        <v>108</v>
      </c>
      <c r="X945" t="s"/>
      <c r="Y945" t="s">
        <v>85</v>
      </c>
      <c r="Z945">
        <f>HYPERLINK("https://hotelmonitor-cachepage.eclerx.com/savepage/tk_15444268522888806_sr_2399.html","info")</f>
        <v/>
      </c>
      <c r="AA945" t="n">
        <v>275122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88</v>
      </c>
      <c r="AO945" t="s"/>
      <c r="AP945" t="n">
        <v>229</v>
      </c>
      <c r="AQ945" t="s">
        <v>89</v>
      </c>
      <c r="AR945" t="s"/>
      <c r="AS945" t="s"/>
      <c r="AT945" t="s">
        <v>90</v>
      </c>
      <c r="AU945" t="s"/>
      <c r="AV945" t="s"/>
      <c r="AW945" t="s"/>
      <c r="AX945" t="s"/>
      <c r="AY945" t="n">
        <v>2071796</v>
      </c>
      <c r="AZ945" t="s">
        <v>1309</v>
      </c>
      <c r="BA945" t="s"/>
      <c r="BB945" t="n">
        <v>69463</v>
      </c>
      <c r="BC945" t="n">
        <v>13.390016</v>
      </c>
      <c r="BD945" t="n">
        <v>52.515806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1306</v>
      </c>
      <c r="F946" t="n">
        <v>3609905</v>
      </c>
      <c r="G946" t="s">
        <v>74</v>
      </c>
      <c r="H946" t="s">
        <v>75</v>
      </c>
      <c r="I946" t="s"/>
      <c r="J946" t="s">
        <v>74</v>
      </c>
      <c r="K946" t="n">
        <v>122.5</v>
      </c>
      <c r="L946" t="s">
        <v>76</v>
      </c>
      <c r="M946" t="s"/>
      <c r="N946" t="s">
        <v>129</v>
      </c>
      <c r="O946" t="s">
        <v>78</v>
      </c>
      <c r="P946" t="s">
        <v>1307</v>
      </c>
      <c r="Q946" t="s"/>
      <c r="R946" t="s">
        <v>79</v>
      </c>
      <c r="S946" t="s">
        <v>1310</v>
      </c>
      <c r="T946" t="s">
        <v>81</v>
      </c>
      <c r="U946" t="s">
        <v>82</v>
      </c>
      <c r="V946" t="s">
        <v>83</v>
      </c>
      <c r="W946" t="s">
        <v>108</v>
      </c>
      <c r="X946" t="s"/>
      <c r="Y946" t="s">
        <v>85</v>
      </c>
      <c r="Z946">
        <f>HYPERLINK("https://hotelmonitor-cachepage.eclerx.com/savepage/tk_15444268522888806_sr_2399.html","info")</f>
        <v/>
      </c>
      <c r="AA946" t="n">
        <v>275122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88</v>
      </c>
      <c r="AO946" t="s"/>
      <c r="AP946" t="n">
        <v>229</v>
      </c>
      <c r="AQ946" t="s">
        <v>89</v>
      </c>
      <c r="AR946" t="s"/>
      <c r="AS946" t="s"/>
      <c r="AT946" t="s">
        <v>90</v>
      </c>
      <c r="AU946" t="s"/>
      <c r="AV946" t="s"/>
      <c r="AW946" t="s"/>
      <c r="AX946" t="s"/>
      <c r="AY946" t="n">
        <v>2071796</v>
      </c>
      <c r="AZ946" t="s">
        <v>1309</v>
      </c>
      <c r="BA946" t="s"/>
      <c r="BB946" t="n">
        <v>69463</v>
      </c>
      <c r="BC946" t="n">
        <v>13.390016</v>
      </c>
      <c r="BD946" t="n">
        <v>52.515806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1306</v>
      </c>
      <c r="F947" t="n">
        <v>3609905</v>
      </c>
      <c r="G947" t="s">
        <v>74</v>
      </c>
      <c r="H947" t="s">
        <v>75</v>
      </c>
      <c r="I947" t="s"/>
      <c r="J947" t="s">
        <v>74</v>
      </c>
      <c r="K947" t="n">
        <v>132.5</v>
      </c>
      <c r="L947" t="s">
        <v>76</v>
      </c>
      <c r="M947" t="s"/>
      <c r="N947" t="s">
        <v>131</v>
      </c>
      <c r="O947" t="s">
        <v>78</v>
      </c>
      <c r="P947" t="s">
        <v>1307</v>
      </c>
      <c r="Q947" t="s"/>
      <c r="R947" t="s">
        <v>79</v>
      </c>
      <c r="S947" t="s">
        <v>1311</v>
      </c>
      <c r="T947" t="s">
        <v>81</v>
      </c>
      <c r="U947" t="s">
        <v>82</v>
      </c>
      <c r="V947" t="s">
        <v>83</v>
      </c>
      <c r="W947" t="s">
        <v>108</v>
      </c>
      <c r="X947" t="s"/>
      <c r="Y947" t="s">
        <v>85</v>
      </c>
      <c r="Z947">
        <f>HYPERLINK("https://hotelmonitor-cachepage.eclerx.com/savepage/tk_15444268522888806_sr_2399.html","info")</f>
        <v/>
      </c>
      <c r="AA947" t="n">
        <v>275122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88</v>
      </c>
      <c r="AO947" t="s"/>
      <c r="AP947" t="n">
        <v>229</v>
      </c>
      <c r="AQ947" t="s">
        <v>89</v>
      </c>
      <c r="AR947" t="s"/>
      <c r="AS947" t="s"/>
      <c r="AT947" t="s">
        <v>90</v>
      </c>
      <c r="AU947" t="s"/>
      <c r="AV947" t="s"/>
      <c r="AW947" t="s"/>
      <c r="AX947" t="s"/>
      <c r="AY947" t="n">
        <v>2071796</v>
      </c>
      <c r="AZ947" t="s">
        <v>1309</v>
      </c>
      <c r="BA947" t="s"/>
      <c r="BB947" t="n">
        <v>69463</v>
      </c>
      <c r="BC947" t="n">
        <v>13.390016</v>
      </c>
      <c r="BD947" t="n">
        <v>52.515806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1306</v>
      </c>
      <c r="F948" t="n">
        <v>3609905</v>
      </c>
      <c r="G948" t="s">
        <v>74</v>
      </c>
      <c r="H948" t="s">
        <v>75</v>
      </c>
      <c r="I948" t="s"/>
      <c r="J948" t="s">
        <v>74</v>
      </c>
      <c r="K948" t="n">
        <v>172.5</v>
      </c>
      <c r="L948" t="s">
        <v>76</v>
      </c>
      <c r="M948" t="s"/>
      <c r="N948" t="s">
        <v>179</v>
      </c>
      <c r="O948" t="s">
        <v>78</v>
      </c>
      <c r="P948" t="s">
        <v>1307</v>
      </c>
      <c r="Q948" t="s"/>
      <c r="R948" t="s">
        <v>79</v>
      </c>
      <c r="S948" t="s">
        <v>1312</v>
      </c>
      <c r="T948" t="s">
        <v>81</v>
      </c>
      <c r="U948" t="s">
        <v>82</v>
      </c>
      <c r="V948" t="s">
        <v>83</v>
      </c>
      <c r="W948" t="s">
        <v>108</v>
      </c>
      <c r="X948" t="s"/>
      <c r="Y948" t="s">
        <v>85</v>
      </c>
      <c r="Z948">
        <f>HYPERLINK("https://hotelmonitor-cachepage.eclerx.com/savepage/tk_15444268522888806_sr_2399.html","info")</f>
        <v/>
      </c>
      <c r="AA948" t="n">
        <v>275122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88</v>
      </c>
      <c r="AO948" t="s"/>
      <c r="AP948" t="n">
        <v>229</v>
      </c>
      <c r="AQ948" t="s">
        <v>89</v>
      </c>
      <c r="AR948" t="s"/>
      <c r="AS948" t="s"/>
      <c r="AT948" t="s">
        <v>90</v>
      </c>
      <c r="AU948" t="s"/>
      <c r="AV948" t="s"/>
      <c r="AW948" t="s"/>
      <c r="AX948" t="s"/>
      <c r="AY948" t="n">
        <v>2071796</v>
      </c>
      <c r="AZ948" t="s">
        <v>1309</v>
      </c>
      <c r="BA948" t="s"/>
      <c r="BB948" t="n">
        <v>69463</v>
      </c>
      <c r="BC948" t="n">
        <v>13.390016</v>
      </c>
      <c r="BD948" t="n">
        <v>52.515806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1313</v>
      </c>
      <c r="F949" t="n">
        <v>6369851</v>
      </c>
      <c r="G949" t="s">
        <v>74</v>
      </c>
      <c r="H949" t="s">
        <v>75</v>
      </c>
      <c r="I949" t="s"/>
      <c r="J949" t="s">
        <v>74</v>
      </c>
      <c r="K949" t="n">
        <v>70</v>
      </c>
      <c r="L949" t="s">
        <v>76</v>
      </c>
      <c r="M949" t="s"/>
      <c r="N949" t="s">
        <v>253</v>
      </c>
      <c r="O949" t="s">
        <v>78</v>
      </c>
      <c r="P949" t="s">
        <v>1314</v>
      </c>
      <c r="Q949" t="s"/>
      <c r="R949" t="s">
        <v>119</v>
      </c>
      <c r="S949" t="s">
        <v>251</v>
      </c>
      <c r="T949" t="s">
        <v>81</v>
      </c>
      <c r="U949" t="s">
        <v>82</v>
      </c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HYPERLINK("https://hotelmonitor-cachepage.eclerx.com/savepage/tk_15444268620750692_sr_2399.html","info")</f>
        <v/>
      </c>
      <c r="AA949" t="n">
        <v>624385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88</v>
      </c>
      <c r="AO949" t="s"/>
      <c r="AP949" t="n">
        <v>232</v>
      </c>
      <c r="AQ949" t="s">
        <v>89</v>
      </c>
      <c r="AR949" t="s"/>
      <c r="AS949" t="s"/>
      <c r="AT949" t="s">
        <v>90</v>
      </c>
      <c r="AU949" t="s"/>
      <c r="AV949" t="s"/>
      <c r="AW949" t="s"/>
      <c r="AX949" t="s"/>
      <c r="AY949" t="n">
        <v>2071718</v>
      </c>
      <c r="AZ949" t="s">
        <v>1315</v>
      </c>
      <c r="BA949" t="s"/>
      <c r="BB949" t="n">
        <v>41944</v>
      </c>
      <c r="BC949" t="n">
        <v>13.20739</v>
      </c>
      <c r="BD949" t="n">
        <v>52.5381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1313</v>
      </c>
      <c r="F950" t="n">
        <v>6369851</v>
      </c>
      <c r="G950" t="s">
        <v>74</v>
      </c>
      <c r="H950" t="s">
        <v>75</v>
      </c>
      <c r="I950" t="s"/>
      <c r="J950" t="s">
        <v>74</v>
      </c>
      <c r="K950" t="n">
        <v>72.5</v>
      </c>
      <c r="L950" t="s">
        <v>76</v>
      </c>
      <c r="M950" t="s"/>
      <c r="N950" t="s">
        <v>121</v>
      </c>
      <c r="O950" t="s">
        <v>78</v>
      </c>
      <c r="P950" t="s">
        <v>1314</v>
      </c>
      <c r="Q950" t="s"/>
      <c r="R950" t="s">
        <v>119</v>
      </c>
      <c r="S950" t="s">
        <v>1316</v>
      </c>
      <c r="T950" t="s">
        <v>81</v>
      </c>
      <c r="U950" t="s">
        <v>82</v>
      </c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HYPERLINK("https://hotelmonitor-cachepage.eclerx.com/savepage/tk_15444268620750692_sr_2399.html","info")</f>
        <v/>
      </c>
      <c r="AA950" t="n">
        <v>624385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88</v>
      </c>
      <c r="AO950" t="s"/>
      <c r="AP950" t="n">
        <v>232</v>
      </c>
      <c r="AQ950" t="s">
        <v>89</v>
      </c>
      <c r="AR950" t="s"/>
      <c r="AS950" t="s"/>
      <c r="AT950" t="s">
        <v>90</v>
      </c>
      <c r="AU950" t="s"/>
      <c r="AV950" t="s"/>
      <c r="AW950" t="s"/>
      <c r="AX950" t="s"/>
      <c r="AY950" t="n">
        <v>2071718</v>
      </c>
      <c r="AZ950" t="s">
        <v>1315</v>
      </c>
      <c r="BA950" t="s"/>
      <c r="BB950" t="n">
        <v>41944</v>
      </c>
      <c r="BC950" t="n">
        <v>13.20739</v>
      </c>
      <c r="BD950" t="n">
        <v>52.5381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1313</v>
      </c>
      <c r="F951" t="n">
        <v>6369851</v>
      </c>
      <c r="G951" t="s">
        <v>74</v>
      </c>
      <c r="H951" t="s">
        <v>75</v>
      </c>
      <c r="I951" t="s"/>
      <c r="J951" t="s">
        <v>74</v>
      </c>
      <c r="K951" t="n">
        <v>75</v>
      </c>
      <c r="L951" t="s">
        <v>76</v>
      </c>
      <c r="M951" t="s"/>
      <c r="N951" t="s">
        <v>1317</v>
      </c>
      <c r="O951" t="s">
        <v>78</v>
      </c>
      <c r="P951" t="s">
        <v>1314</v>
      </c>
      <c r="Q951" t="s"/>
      <c r="R951" t="s">
        <v>119</v>
      </c>
      <c r="S951" t="s">
        <v>419</v>
      </c>
      <c r="T951" t="s">
        <v>81</v>
      </c>
      <c r="U951" t="s">
        <v>82</v>
      </c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HYPERLINK("https://hotelmonitor-cachepage.eclerx.com/savepage/tk_15444268620750692_sr_2399.html","info")</f>
        <v/>
      </c>
      <c r="AA951" t="n">
        <v>624385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88</v>
      </c>
      <c r="AO951" t="s"/>
      <c r="AP951" t="n">
        <v>232</v>
      </c>
      <c r="AQ951" t="s">
        <v>89</v>
      </c>
      <c r="AR951" t="s"/>
      <c r="AS951" t="s"/>
      <c r="AT951" t="s">
        <v>90</v>
      </c>
      <c r="AU951" t="s"/>
      <c r="AV951" t="s"/>
      <c r="AW951" t="s"/>
      <c r="AX951" t="s"/>
      <c r="AY951" t="n">
        <v>2071718</v>
      </c>
      <c r="AZ951" t="s">
        <v>1315</v>
      </c>
      <c r="BA951" t="s"/>
      <c r="BB951" t="n">
        <v>41944</v>
      </c>
      <c r="BC951" t="n">
        <v>13.20739</v>
      </c>
      <c r="BD951" t="n">
        <v>52.5381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1318</v>
      </c>
      <c r="F952" t="n">
        <v>1728051</v>
      </c>
      <c r="G952" t="s">
        <v>74</v>
      </c>
      <c r="H952" t="s">
        <v>75</v>
      </c>
      <c r="I952" t="s"/>
      <c r="J952" t="s">
        <v>74</v>
      </c>
      <c r="K952" t="n">
        <v>59.54</v>
      </c>
      <c r="L952" t="s">
        <v>76</v>
      </c>
      <c r="M952" t="s"/>
      <c r="N952" t="s">
        <v>158</v>
      </c>
      <c r="O952" t="s">
        <v>78</v>
      </c>
      <c r="P952" t="s">
        <v>1319</v>
      </c>
      <c r="Q952" t="s"/>
      <c r="R952" t="s">
        <v>119</v>
      </c>
      <c r="S952" t="s">
        <v>1320</v>
      </c>
      <c r="T952" t="s">
        <v>81</v>
      </c>
      <c r="U952" t="s">
        <v>82</v>
      </c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HYPERLINK("https://hotelmonitor-cachepage.eclerx.com/savepage/tk_15444269506264787_sr_2399.html","info")</f>
        <v/>
      </c>
      <c r="AA952" t="n">
        <v>170492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88</v>
      </c>
      <c r="AO952" t="s"/>
      <c r="AP952" t="n">
        <v>259</v>
      </c>
      <c r="AQ952" t="s">
        <v>89</v>
      </c>
      <c r="AR952" t="s"/>
      <c r="AS952" t="s"/>
      <c r="AT952" t="s">
        <v>90</v>
      </c>
      <c r="AU952" t="s"/>
      <c r="AV952" t="s"/>
      <c r="AW952" t="s"/>
      <c r="AX952" t="s"/>
      <c r="AY952" t="n">
        <v>2204315</v>
      </c>
      <c r="AZ952" t="s">
        <v>1321</v>
      </c>
      <c r="BA952" t="s"/>
      <c r="BB952" t="n">
        <v>543813</v>
      </c>
      <c r="BC952" t="n">
        <v>13.329892</v>
      </c>
      <c r="BD952" t="n">
        <v>52.506331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1318</v>
      </c>
      <c r="F953" t="n">
        <v>1728051</v>
      </c>
      <c r="G953" t="s">
        <v>74</v>
      </c>
      <c r="H953" t="s">
        <v>75</v>
      </c>
      <c r="I953" t="s"/>
      <c r="J953" t="s">
        <v>74</v>
      </c>
      <c r="K953" t="n">
        <v>66.15000000000001</v>
      </c>
      <c r="L953" t="s">
        <v>76</v>
      </c>
      <c r="M953" t="s"/>
      <c r="N953" t="s">
        <v>113</v>
      </c>
      <c r="O953" t="s">
        <v>78</v>
      </c>
      <c r="P953" t="s">
        <v>1319</v>
      </c>
      <c r="Q953" t="s"/>
      <c r="R953" t="s">
        <v>119</v>
      </c>
      <c r="S953" t="s">
        <v>216</v>
      </c>
      <c r="T953" t="s">
        <v>81</v>
      </c>
      <c r="U953" t="s">
        <v>82</v>
      </c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HYPERLINK("https://hotelmonitor-cachepage.eclerx.com/savepage/tk_15444269506264787_sr_2399.html","info")</f>
        <v/>
      </c>
      <c r="AA953" t="n">
        <v>170492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88</v>
      </c>
      <c r="AO953" t="s"/>
      <c r="AP953" t="n">
        <v>259</v>
      </c>
      <c r="AQ953" t="s">
        <v>89</v>
      </c>
      <c r="AR953" t="s"/>
      <c r="AS953" t="s"/>
      <c r="AT953" t="s">
        <v>90</v>
      </c>
      <c r="AU953" t="s"/>
      <c r="AV953" t="s"/>
      <c r="AW953" t="s"/>
      <c r="AX953" t="s"/>
      <c r="AY953" t="n">
        <v>2204315</v>
      </c>
      <c r="AZ953" t="s">
        <v>1321</v>
      </c>
      <c r="BA953" t="s"/>
      <c r="BB953" t="n">
        <v>543813</v>
      </c>
      <c r="BC953" t="n">
        <v>13.329892</v>
      </c>
      <c r="BD953" t="n">
        <v>52.506331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1318</v>
      </c>
      <c r="F954" t="n">
        <v>1728051</v>
      </c>
      <c r="G954" t="s">
        <v>74</v>
      </c>
      <c r="H954" t="s">
        <v>75</v>
      </c>
      <c r="I954" t="s"/>
      <c r="J954" t="s">
        <v>74</v>
      </c>
      <c r="K954" t="n">
        <v>86.15000000000001</v>
      </c>
      <c r="L954" t="s">
        <v>76</v>
      </c>
      <c r="M954" t="s"/>
      <c r="N954" t="s">
        <v>129</v>
      </c>
      <c r="O954" t="s">
        <v>78</v>
      </c>
      <c r="P954" t="s">
        <v>1319</v>
      </c>
      <c r="Q954" t="s"/>
      <c r="R954" t="s">
        <v>119</v>
      </c>
      <c r="S954" t="s">
        <v>1322</v>
      </c>
      <c r="T954" t="s">
        <v>81</v>
      </c>
      <c r="U954" t="s">
        <v>82</v>
      </c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HYPERLINK("https://hotelmonitor-cachepage.eclerx.com/savepage/tk_15444269506264787_sr_2399.html","info")</f>
        <v/>
      </c>
      <c r="AA954" t="n">
        <v>170492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88</v>
      </c>
      <c r="AO954" t="s"/>
      <c r="AP954" t="n">
        <v>259</v>
      </c>
      <c r="AQ954" t="s">
        <v>89</v>
      </c>
      <c r="AR954" t="s"/>
      <c r="AS954" t="s"/>
      <c r="AT954" t="s">
        <v>90</v>
      </c>
      <c r="AU954" t="s"/>
      <c r="AV954" t="s"/>
      <c r="AW954" t="s"/>
      <c r="AX954" t="s"/>
      <c r="AY954" t="n">
        <v>2204315</v>
      </c>
      <c r="AZ954" t="s">
        <v>1321</v>
      </c>
      <c r="BA954" t="s"/>
      <c r="BB954" t="n">
        <v>543813</v>
      </c>
      <c r="BC954" t="n">
        <v>13.329892</v>
      </c>
      <c r="BD954" t="n">
        <v>52.506331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1323</v>
      </c>
      <c r="F955" t="n">
        <v>-1</v>
      </c>
      <c r="G955" t="s">
        <v>74</v>
      </c>
      <c r="H955" t="s">
        <v>75</v>
      </c>
      <c r="I955" t="s"/>
      <c r="J955" t="s">
        <v>74</v>
      </c>
      <c r="K955" t="n">
        <v>70</v>
      </c>
      <c r="L955" t="s">
        <v>76</v>
      </c>
      <c r="M955" t="s"/>
      <c r="N955" t="s">
        <v>113</v>
      </c>
      <c r="O955" t="s">
        <v>78</v>
      </c>
      <c r="P955" t="s">
        <v>1323</v>
      </c>
      <c r="Q955" t="s"/>
      <c r="R955" t="s">
        <v>119</v>
      </c>
      <c r="S955" t="s">
        <v>251</v>
      </c>
      <c r="T955" t="s">
        <v>81</v>
      </c>
      <c r="U955" t="s">
        <v>82</v>
      </c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HYPERLINK("https://hotelmonitor-cachepage.eclerx.com/savepage/tk_15444263534751303_sr_2399.html","info")</f>
        <v/>
      </c>
      <c r="AA955" t="n">
        <v>-3423345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88</v>
      </c>
      <c r="AO955" t="s"/>
      <c r="AP955" t="n">
        <v>87</v>
      </c>
      <c r="AQ955" t="s">
        <v>89</v>
      </c>
      <c r="AR955" t="s"/>
      <c r="AS955" t="s"/>
      <c r="AT955" t="s">
        <v>90</v>
      </c>
      <c r="AU955" t="s"/>
      <c r="AV955" t="s"/>
      <c r="AW955" t="s"/>
      <c r="AX955" t="s"/>
      <c r="AY955" t="n">
        <v>3423345</v>
      </c>
      <c r="AZ955" t="s">
        <v>1324</v>
      </c>
      <c r="BA955" t="s"/>
      <c r="BB955" t="n">
        <v>638470</v>
      </c>
      <c r="BC955" t="n">
        <v>13.36541</v>
      </c>
      <c r="BD955" t="n">
        <v>52.49961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1325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72</v>
      </c>
      <c r="L956" t="s">
        <v>76</v>
      </c>
      <c r="M956" t="s"/>
      <c r="N956" t="s">
        <v>113</v>
      </c>
      <c r="O956" t="s">
        <v>78</v>
      </c>
      <c r="P956" t="s">
        <v>1325</v>
      </c>
      <c r="Q956" t="s"/>
      <c r="R956" t="s">
        <v>513</v>
      </c>
      <c r="S956" t="s">
        <v>127</v>
      </c>
      <c r="T956" t="s">
        <v>81</v>
      </c>
      <c r="U956" t="s">
        <v>82</v>
      </c>
      <c r="V956" t="s">
        <v>83</v>
      </c>
      <c r="W956" t="s">
        <v>108</v>
      </c>
      <c r="X956" t="s"/>
      <c r="Y956" t="s">
        <v>85</v>
      </c>
      <c r="Z956">
        <f>HYPERLINK("https://hotelmonitor-cachepage.eclerx.com/savepage/tk_15444270523142712_sr_2399.html","info")</f>
        <v/>
      </c>
      <c r="AA956" t="n">
        <v>-6796528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88</v>
      </c>
      <c r="AO956" t="s"/>
      <c r="AP956" t="n">
        <v>290</v>
      </c>
      <c r="AQ956" t="s">
        <v>89</v>
      </c>
      <c r="AR956" t="s"/>
      <c r="AS956" t="s"/>
      <c r="AT956" t="s">
        <v>90</v>
      </c>
      <c r="AU956" t="s"/>
      <c r="AV956" t="s"/>
      <c r="AW956" t="s"/>
      <c r="AX956" t="s"/>
      <c r="AY956" t="n">
        <v>6796528</v>
      </c>
      <c r="AZ956" t="s">
        <v>1326</v>
      </c>
      <c r="BA956" t="s"/>
      <c r="BB956" t="n">
        <v>38868</v>
      </c>
      <c r="BC956" t="n">
        <v>13.278465</v>
      </c>
      <c r="BD956" t="n">
        <v>52.509588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1327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53.55</v>
      </c>
      <c r="L957" t="s">
        <v>76</v>
      </c>
      <c r="M957" t="s"/>
      <c r="N957" t="s">
        <v>158</v>
      </c>
      <c r="O957" t="s">
        <v>78</v>
      </c>
      <c r="P957" t="s">
        <v>1327</v>
      </c>
      <c r="Q957" t="s"/>
      <c r="R957" t="s">
        <v>119</v>
      </c>
      <c r="S957" t="s">
        <v>1328</v>
      </c>
      <c r="T957" t="s">
        <v>81</v>
      </c>
      <c r="U957" t="s">
        <v>82</v>
      </c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HYPERLINK("https://hotelmonitor-cachepage.eclerx.com/savepage/tk_15444262918097234_sr_2399.html","info")</f>
        <v/>
      </c>
      <c r="AA957" t="n">
        <v>-937929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88</v>
      </c>
      <c r="AO957" t="s"/>
      <c r="AP957" t="n">
        <v>68</v>
      </c>
      <c r="AQ957" t="s">
        <v>89</v>
      </c>
      <c r="AR957" t="s"/>
      <c r="AS957" t="s"/>
      <c r="AT957" t="s">
        <v>90</v>
      </c>
      <c r="AU957" t="s"/>
      <c r="AV957" t="s"/>
      <c r="AW957" t="s"/>
      <c r="AX957" t="s"/>
      <c r="AY957" t="n">
        <v>937929</v>
      </c>
      <c r="AZ957" t="s">
        <v>1329</v>
      </c>
      <c r="BA957" t="s"/>
      <c r="BB957" t="n">
        <v>432429</v>
      </c>
      <c r="BC957" t="n">
        <v>13.368288</v>
      </c>
      <c r="BD957" t="n">
        <v>52.523924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1327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59.5</v>
      </c>
      <c r="L958" t="s">
        <v>76</v>
      </c>
      <c r="M958" t="s"/>
      <c r="N958" t="s">
        <v>121</v>
      </c>
      <c r="O958" t="s">
        <v>78</v>
      </c>
      <c r="P958" t="s">
        <v>1327</v>
      </c>
      <c r="Q958" t="s"/>
      <c r="R958" t="s">
        <v>119</v>
      </c>
      <c r="S958" t="s">
        <v>1330</v>
      </c>
      <c r="T958" t="s">
        <v>81</v>
      </c>
      <c r="U958" t="s">
        <v>82</v>
      </c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HYPERLINK("https://hotelmonitor-cachepage.eclerx.com/savepage/tk_15444262918097234_sr_2399.html","info")</f>
        <v/>
      </c>
      <c r="AA958" t="n">
        <v>-937929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88</v>
      </c>
      <c r="AO958" t="s"/>
      <c r="AP958" t="n">
        <v>68</v>
      </c>
      <c r="AQ958" t="s">
        <v>89</v>
      </c>
      <c r="AR958" t="s"/>
      <c r="AS958" t="s"/>
      <c r="AT958" t="s">
        <v>90</v>
      </c>
      <c r="AU958" t="s"/>
      <c r="AV958" t="s"/>
      <c r="AW958" t="s"/>
      <c r="AX958" t="s"/>
      <c r="AY958" t="n">
        <v>937929</v>
      </c>
      <c r="AZ958" t="s">
        <v>1329</v>
      </c>
      <c r="BA958" t="s"/>
      <c r="BB958" t="n">
        <v>432429</v>
      </c>
      <c r="BC958" t="n">
        <v>13.368288</v>
      </c>
      <c r="BD958" t="n">
        <v>52.523924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1331</v>
      </c>
      <c r="F959" t="n">
        <v>-1</v>
      </c>
      <c r="G959" t="s">
        <v>74</v>
      </c>
      <c r="H959" t="s">
        <v>75</v>
      </c>
      <c r="I959" t="s"/>
      <c r="J959" t="s">
        <v>74</v>
      </c>
      <c r="K959" t="n">
        <v>71.09999999999999</v>
      </c>
      <c r="L959" t="s">
        <v>76</v>
      </c>
      <c r="M959" t="s"/>
      <c r="N959" t="s">
        <v>158</v>
      </c>
      <c r="O959" t="s">
        <v>78</v>
      </c>
      <c r="P959" t="s">
        <v>1331</v>
      </c>
      <c r="Q959" t="s"/>
      <c r="R959" t="s">
        <v>79</v>
      </c>
      <c r="S959" t="s">
        <v>738</v>
      </c>
      <c r="T959" t="s">
        <v>81</v>
      </c>
      <c r="U959" t="s">
        <v>82</v>
      </c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HYPERLINK("https://hotelmonitor-cachepage.eclerx.com/savepage/tk_15444261635008187_sr_2399.html","info")</f>
        <v/>
      </c>
      <c r="AA959" t="n">
        <v>-2071537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88</v>
      </c>
      <c r="AO959" t="s"/>
      <c r="AP959" t="n">
        <v>29</v>
      </c>
      <c r="AQ959" t="s">
        <v>89</v>
      </c>
      <c r="AR959" t="s"/>
      <c r="AS959" t="s"/>
      <c r="AT959" t="s">
        <v>90</v>
      </c>
      <c r="AU959" t="s"/>
      <c r="AV959" t="s"/>
      <c r="AW959" t="s"/>
      <c r="AX959" t="s"/>
      <c r="AY959" t="n">
        <v>2071537</v>
      </c>
      <c r="AZ959" t="s">
        <v>1332</v>
      </c>
      <c r="BA959" t="s"/>
      <c r="BB959" t="n">
        <v>62867</v>
      </c>
      <c r="BC959" t="n">
        <v>13.286948</v>
      </c>
      <c r="BD959" t="n">
        <v>52.583701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1331</v>
      </c>
      <c r="F960" t="n">
        <v>-1</v>
      </c>
      <c r="G960" t="s">
        <v>74</v>
      </c>
      <c r="H960" t="s">
        <v>75</v>
      </c>
      <c r="I960" t="s"/>
      <c r="J960" t="s">
        <v>74</v>
      </c>
      <c r="K960" t="n">
        <v>99</v>
      </c>
      <c r="L960" t="s">
        <v>76</v>
      </c>
      <c r="M960" t="s"/>
      <c r="N960" t="s">
        <v>121</v>
      </c>
      <c r="O960" t="s">
        <v>78</v>
      </c>
      <c r="P960" t="s">
        <v>1331</v>
      </c>
      <c r="Q960" t="s"/>
      <c r="R960" t="s">
        <v>79</v>
      </c>
      <c r="S960" t="s">
        <v>103</v>
      </c>
      <c r="T960" t="s">
        <v>81</v>
      </c>
      <c r="U960" t="s">
        <v>82</v>
      </c>
      <c r="V960" t="s">
        <v>83</v>
      </c>
      <c r="W960" t="s">
        <v>108</v>
      </c>
      <c r="X960" t="s"/>
      <c r="Y960" t="s">
        <v>85</v>
      </c>
      <c r="Z960">
        <f>HYPERLINK("https://hotelmonitor-cachepage.eclerx.com/savepage/tk_15444261635008187_sr_2399.html","info")</f>
        <v/>
      </c>
      <c r="AA960" t="n">
        <v>-2071537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88</v>
      </c>
      <c r="AO960" t="s"/>
      <c r="AP960" t="n">
        <v>29</v>
      </c>
      <c r="AQ960" t="s">
        <v>89</v>
      </c>
      <c r="AR960" t="s"/>
      <c r="AS960" t="s"/>
      <c r="AT960" t="s">
        <v>90</v>
      </c>
      <c r="AU960" t="s"/>
      <c r="AV960" t="s"/>
      <c r="AW960" t="s"/>
      <c r="AX960" t="s"/>
      <c r="AY960" t="n">
        <v>2071537</v>
      </c>
      <c r="AZ960" t="s">
        <v>1332</v>
      </c>
      <c r="BA960" t="s"/>
      <c r="BB960" t="n">
        <v>62867</v>
      </c>
      <c r="BC960" t="n">
        <v>13.286948</v>
      </c>
      <c r="BD960" t="n">
        <v>52.583701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1333</v>
      </c>
      <c r="F961" t="n">
        <v>5254670</v>
      </c>
      <c r="G961" t="s">
        <v>74</v>
      </c>
      <c r="H961" t="s">
        <v>75</v>
      </c>
      <c r="I961" t="s"/>
      <c r="J961" t="s">
        <v>74</v>
      </c>
      <c r="K961" t="n">
        <v>92.65000000000001</v>
      </c>
      <c r="L961" t="s">
        <v>76</v>
      </c>
      <c r="M961" t="s"/>
      <c r="N961" t="s">
        <v>1334</v>
      </c>
      <c r="O961" t="s">
        <v>78</v>
      </c>
      <c r="P961" t="s">
        <v>1335</v>
      </c>
      <c r="Q961" t="s"/>
      <c r="R961" t="s">
        <v>79</v>
      </c>
      <c r="S961" t="s">
        <v>865</v>
      </c>
      <c r="T961" t="s">
        <v>81</v>
      </c>
      <c r="U961" t="s">
        <v>82</v>
      </c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HYPERLINK("https://hotelmonitor-cachepage.eclerx.com/savepage/tk_1544427641426418_sr_2399.html","info")</f>
        <v/>
      </c>
      <c r="AA961" t="n">
        <v>273811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88</v>
      </c>
      <c r="AO961" t="s"/>
      <c r="AP961" t="n">
        <v>466</v>
      </c>
      <c r="AQ961" t="s">
        <v>89</v>
      </c>
      <c r="AR961" t="s"/>
      <c r="AS961" t="s"/>
      <c r="AT961" t="s">
        <v>90</v>
      </c>
      <c r="AU961" t="s"/>
      <c r="AV961" t="s"/>
      <c r="AW961" t="s"/>
      <c r="AX961" t="s"/>
      <c r="AY961" t="n">
        <v>937649</v>
      </c>
      <c r="AZ961" t="s">
        <v>1336</v>
      </c>
      <c r="BA961" t="s"/>
      <c r="BB961" t="n">
        <v>468159</v>
      </c>
      <c r="BC961" t="n">
        <v>13.404058</v>
      </c>
      <c r="BD961" t="n">
        <v>52.522255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1333</v>
      </c>
      <c r="F962" t="n">
        <v>5254670</v>
      </c>
      <c r="G962" t="s">
        <v>74</v>
      </c>
      <c r="H962" t="s">
        <v>75</v>
      </c>
      <c r="I962" t="s"/>
      <c r="J962" t="s">
        <v>74</v>
      </c>
      <c r="K962" t="n">
        <v>97.65000000000001</v>
      </c>
      <c r="L962" t="s">
        <v>76</v>
      </c>
      <c r="M962" t="s"/>
      <c r="N962" t="s">
        <v>158</v>
      </c>
      <c r="O962" t="s">
        <v>78</v>
      </c>
      <c r="P962" t="s">
        <v>1335</v>
      </c>
      <c r="Q962" t="s"/>
      <c r="R962" t="s">
        <v>79</v>
      </c>
      <c r="S962" t="s">
        <v>487</v>
      </c>
      <c r="T962" t="s">
        <v>81</v>
      </c>
      <c r="U962" t="s">
        <v>82</v>
      </c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HYPERLINK("https://hotelmonitor-cachepage.eclerx.com/savepage/tk_1544427641426418_sr_2399.html","info")</f>
        <v/>
      </c>
      <c r="AA962" t="n">
        <v>273811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88</v>
      </c>
      <c r="AO962" t="s"/>
      <c r="AP962" t="n">
        <v>466</v>
      </c>
      <c r="AQ962" t="s">
        <v>89</v>
      </c>
      <c r="AR962" t="s"/>
      <c r="AS962" t="s"/>
      <c r="AT962" t="s">
        <v>90</v>
      </c>
      <c r="AU962" t="s"/>
      <c r="AV962" t="s"/>
      <c r="AW962" t="s"/>
      <c r="AX962" t="s"/>
      <c r="AY962" t="n">
        <v>937649</v>
      </c>
      <c r="AZ962" t="s">
        <v>1336</v>
      </c>
      <c r="BA962" t="s"/>
      <c r="BB962" t="n">
        <v>468159</v>
      </c>
      <c r="BC962" t="n">
        <v>13.404058</v>
      </c>
      <c r="BD962" t="n">
        <v>52.522255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1333</v>
      </c>
      <c r="F963" t="n">
        <v>5254670</v>
      </c>
      <c r="G963" t="s">
        <v>74</v>
      </c>
      <c r="H963" t="s">
        <v>75</v>
      </c>
      <c r="I963" t="s"/>
      <c r="J963" t="s">
        <v>74</v>
      </c>
      <c r="K963" t="n">
        <v>103.55</v>
      </c>
      <c r="L963" t="s">
        <v>76</v>
      </c>
      <c r="M963" t="s"/>
      <c r="N963" t="s">
        <v>1337</v>
      </c>
      <c r="O963" t="s">
        <v>78</v>
      </c>
      <c r="P963" t="s">
        <v>1335</v>
      </c>
      <c r="Q963" t="s"/>
      <c r="R963" t="s">
        <v>79</v>
      </c>
      <c r="S963" t="s">
        <v>869</v>
      </c>
      <c r="T963" t="s">
        <v>81</v>
      </c>
      <c r="U963" t="s">
        <v>82</v>
      </c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HYPERLINK("https://hotelmonitor-cachepage.eclerx.com/savepage/tk_1544427641426418_sr_2399.html","info")</f>
        <v/>
      </c>
      <c r="AA963" t="n">
        <v>273811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88</v>
      </c>
      <c r="AO963" t="s"/>
      <c r="AP963" t="n">
        <v>466</v>
      </c>
      <c r="AQ963" t="s">
        <v>89</v>
      </c>
      <c r="AR963" t="s"/>
      <c r="AS963" t="s"/>
      <c r="AT963" t="s">
        <v>90</v>
      </c>
      <c r="AU963" t="s"/>
      <c r="AV963" t="s"/>
      <c r="AW963" t="s"/>
      <c r="AX963" t="s"/>
      <c r="AY963" t="n">
        <v>937649</v>
      </c>
      <c r="AZ963" t="s">
        <v>1336</v>
      </c>
      <c r="BA963" t="s"/>
      <c r="BB963" t="n">
        <v>468159</v>
      </c>
      <c r="BC963" t="n">
        <v>13.404058</v>
      </c>
      <c r="BD963" t="n">
        <v>52.522255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1333</v>
      </c>
      <c r="F964" t="n">
        <v>5254670</v>
      </c>
      <c r="G964" t="s">
        <v>74</v>
      </c>
      <c r="H964" t="s">
        <v>75</v>
      </c>
      <c r="I964" t="s"/>
      <c r="J964" t="s">
        <v>74</v>
      </c>
      <c r="K964" t="n">
        <v>114.45</v>
      </c>
      <c r="L964" t="s">
        <v>76</v>
      </c>
      <c r="M964" t="s"/>
      <c r="N964" t="s">
        <v>113</v>
      </c>
      <c r="O964" t="s">
        <v>78</v>
      </c>
      <c r="P964" t="s">
        <v>1335</v>
      </c>
      <c r="Q964" t="s"/>
      <c r="R964" t="s">
        <v>79</v>
      </c>
      <c r="S964" t="s">
        <v>206</v>
      </c>
      <c r="T964" t="s">
        <v>81</v>
      </c>
      <c r="U964" t="s">
        <v>82</v>
      </c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HYPERLINK("https://hotelmonitor-cachepage.eclerx.com/savepage/tk_1544427641426418_sr_2399.html","info")</f>
        <v/>
      </c>
      <c r="AA964" t="n">
        <v>273811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88</v>
      </c>
      <c r="AO964" t="s"/>
      <c r="AP964" t="n">
        <v>466</v>
      </c>
      <c r="AQ964" t="s">
        <v>89</v>
      </c>
      <c r="AR964" t="s"/>
      <c r="AS964" t="s"/>
      <c r="AT964" t="s">
        <v>90</v>
      </c>
      <c r="AU964" t="s"/>
      <c r="AV964" t="s"/>
      <c r="AW964" t="s"/>
      <c r="AX964" t="s"/>
      <c r="AY964" t="n">
        <v>937649</v>
      </c>
      <c r="AZ964" t="s">
        <v>1336</v>
      </c>
      <c r="BA964" t="s"/>
      <c r="BB964" t="n">
        <v>468159</v>
      </c>
      <c r="BC964" t="n">
        <v>13.404058</v>
      </c>
      <c r="BD964" t="n">
        <v>52.522255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1333</v>
      </c>
      <c r="F965" t="n">
        <v>5254670</v>
      </c>
      <c r="G965" t="s">
        <v>74</v>
      </c>
      <c r="H965" t="s">
        <v>75</v>
      </c>
      <c r="I965" t="s"/>
      <c r="J965" t="s">
        <v>74</v>
      </c>
      <c r="K965" t="n">
        <v>144.45</v>
      </c>
      <c r="L965" t="s">
        <v>76</v>
      </c>
      <c r="M965" t="s"/>
      <c r="N965" t="s">
        <v>673</v>
      </c>
      <c r="O965" t="s">
        <v>78</v>
      </c>
      <c r="P965" t="s">
        <v>1335</v>
      </c>
      <c r="Q965" t="s"/>
      <c r="R965" t="s">
        <v>79</v>
      </c>
      <c r="S965" t="s">
        <v>876</v>
      </c>
      <c r="T965" t="s">
        <v>81</v>
      </c>
      <c r="U965" t="s">
        <v>82</v>
      </c>
      <c r="V965" t="s">
        <v>83</v>
      </c>
      <c r="W965" t="s">
        <v>84</v>
      </c>
      <c r="X965" t="s"/>
      <c r="Y965" t="s">
        <v>85</v>
      </c>
      <c r="Z965">
        <f>HYPERLINK("https://hotelmonitor-cachepage.eclerx.com/savepage/tk_1544427641426418_sr_2399.html","info")</f>
        <v/>
      </c>
      <c r="AA965" t="n">
        <v>273811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88</v>
      </c>
      <c r="AO965" t="s"/>
      <c r="AP965" t="n">
        <v>466</v>
      </c>
      <c r="AQ965" t="s">
        <v>89</v>
      </c>
      <c r="AR965" t="s"/>
      <c r="AS965" t="s"/>
      <c r="AT965" t="s">
        <v>90</v>
      </c>
      <c r="AU965" t="s"/>
      <c r="AV965" t="s"/>
      <c r="AW965" t="s"/>
      <c r="AX965" t="s"/>
      <c r="AY965" t="n">
        <v>937649</v>
      </c>
      <c r="AZ965" t="s">
        <v>1336</v>
      </c>
      <c r="BA965" t="s"/>
      <c r="BB965" t="n">
        <v>468159</v>
      </c>
      <c r="BC965" t="n">
        <v>13.404058</v>
      </c>
      <c r="BD965" t="n">
        <v>52.522255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1333</v>
      </c>
      <c r="F966" t="n">
        <v>5254670</v>
      </c>
      <c r="G966" t="s">
        <v>74</v>
      </c>
      <c r="H966" t="s">
        <v>75</v>
      </c>
      <c r="I966" t="s"/>
      <c r="J966" t="s">
        <v>74</v>
      </c>
      <c r="K966" t="n">
        <v>160.65</v>
      </c>
      <c r="L966" t="s">
        <v>76</v>
      </c>
      <c r="M966" t="s"/>
      <c r="N966" t="s">
        <v>1338</v>
      </c>
      <c r="O966" t="s">
        <v>78</v>
      </c>
      <c r="P966" t="s">
        <v>1335</v>
      </c>
      <c r="Q966" t="s"/>
      <c r="R966" t="s">
        <v>79</v>
      </c>
      <c r="S966" t="s">
        <v>1339</v>
      </c>
      <c r="T966" t="s">
        <v>81</v>
      </c>
      <c r="U966" t="s">
        <v>82</v>
      </c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HYPERLINK("https://hotelmonitor-cachepage.eclerx.com/savepage/tk_1544427641426418_sr_2399.html","info")</f>
        <v/>
      </c>
      <c r="AA966" t="n">
        <v>273811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88</v>
      </c>
      <c r="AO966" t="s"/>
      <c r="AP966" t="n">
        <v>466</v>
      </c>
      <c r="AQ966" t="s">
        <v>89</v>
      </c>
      <c r="AR966" t="s"/>
      <c r="AS966" t="s"/>
      <c r="AT966" t="s">
        <v>90</v>
      </c>
      <c r="AU966" t="s"/>
      <c r="AV966" t="s"/>
      <c r="AW966" t="s"/>
      <c r="AX966" t="s"/>
      <c r="AY966" t="n">
        <v>937649</v>
      </c>
      <c r="AZ966" t="s">
        <v>1336</v>
      </c>
      <c r="BA966" t="s"/>
      <c r="BB966" t="n">
        <v>468159</v>
      </c>
      <c r="BC966" t="n">
        <v>13.404058</v>
      </c>
      <c r="BD966" t="n">
        <v>52.522255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1333</v>
      </c>
      <c r="F967" t="n">
        <v>5254670</v>
      </c>
      <c r="G967" t="s">
        <v>74</v>
      </c>
      <c r="H967" t="s">
        <v>75</v>
      </c>
      <c r="I967" t="s"/>
      <c r="J967" t="s">
        <v>74</v>
      </c>
      <c r="K967" t="n">
        <v>179.55</v>
      </c>
      <c r="L967" t="s">
        <v>76</v>
      </c>
      <c r="M967" t="s"/>
      <c r="N967" t="s">
        <v>1338</v>
      </c>
      <c r="O967" t="s">
        <v>78</v>
      </c>
      <c r="P967" t="s">
        <v>1335</v>
      </c>
      <c r="Q967" t="s"/>
      <c r="R967" t="s">
        <v>79</v>
      </c>
      <c r="S967" t="s">
        <v>1340</v>
      </c>
      <c r="T967" t="s">
        <v>81</v>
      </c>
      <c r="U967" t="s">
        <v>82</v>
      </c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HYPERLINK("https://hotelmonitor-cachepage.eclerx.com/savepage/tk_1544427641426418_sr_2399.html","info")</f>
        <v/>
      </c>
      <c r="AA967" t="n">
        <v>273811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88</v>
      </c>
      <c r="AO967" t="s"/>
      <c r="AP967" t="n">
        <v>466</v>
      </c>
      <c r="AQ967" t="s">
        <v>89</v>
      </c>
      <c r="AR967" t="s"/>
      <c r="AS967" t="s"/>
      <c r="AT967" t="s">
        <v>90</v>
      </c>
      <c r="AU967" t="s"/>
      <c r="AV967" t="s"/>
      <c r="AW967" t="s"/>
      <c r="AX967" t="s"/>
      <c r="AY967" t="n">
        <v>937649</v>
      </c>
      <c r="AZ967" t="s">
        <v>1336</v>
      </c>
      <c r="BA967" t="s"/>
      <c r="BB967" t="n">
        <v>468159</v>
      </c>
      <c r="BC967" t="n">
        <v>13.404058</v>
      </c>
      <c r="BD967" t="n">
        <v>52.522255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1341</v>
      </c>
      <c r="F968" t="n">
        <v>2347371</v>
      </c>
      <c r="G968" t="s">
        <v>74</v>
      </c>
      <c r="H968" t="s">
        <v>75</v>
      </c>
      <c r="I968" t="s"/>
      <c r="J968" t="s">
        <v>74</v>
      </c>
      <c r="K968" t="n">
        <v>71.90000000000001</v>
      </c>
      <c r="L968" t="s">
        <v>76</v>
      </c>
      <c r="M968" t="s"/>
      <c r="N968" t="s">
        <v>158</v>
      </c>
      <c r="O968" t="s">
        <v>78</v>
      </c>
      <c r="P968" t="s">
        <v>1341</v>
      </c>
      <c r="Q968" t="s"/>
      <c r="R968" t="s">
        <v>79</v>
      </c>
      <c r="S968" t="s">
        <v>1342</v>
      </c>
      <c r="T968" t="s">
        <v>81</v>
      </c>
      <c r="U968" t="s">
        <v>82</v>
      </c>
      <c r="V968" t="s">
        <v>83</v>
      </c>
      <c r="W968" t="s">
        <v>84</v>
      </c>
      <c r="X968" t="s"/>
      <c r="Y968" t="s">
        <v>85</v>
      </c>
      <c r="Z968">
        <f>HYPERLINK("https://hotelmonitor-cachepage.eclerx.com/savepage/tk_15444268425224895_sr_2399.html","info")</f>
        <v/>
      </c>
      <c r="AA968" t="n">
        <v>276192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88</v>
      </c>
      <c r="AO968" t="s"/>
      <c r="AP968" t="n">
        <v>226</v>
      </c>
      <c r="AQ968" t="s">
        <v>89</v>
      </c>
      <c r="AR968" t="s"/>
      <c r="AS968" t="s"/>
      <c r="AT968" t="s">
        <v>90</v>
      </c>
      <c r="AU968" t="s"/>
      <c r="AV968" t="s"/>
      <c r="AW968" t="s"/>
      <c r="AX968" t="s"/>
      <c r="AY968" t="n">
        <v>2071661</v>
      </c>
      <c r="AZ968" t="s">
        <v>1343</v>
      </c>
      <c r="BA968" t="s"/>
      <c r="BB968" t="n">
        <v>551333</v>
      </c>
      <c r="BC968" t="n">
        <v>13.455408</v>
      </c>
      <c r="BD968" t="n">
        <v>52.513437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1341</v>
      </c>
      <c r="F969" t="n">
        <v>2347371</v>
      </c>
      <c r="G969" t="s">
        <v>74</v>
      </c>
      <c r="H969" t="s">
        <v>75</v>
      </c>
      <c r="I969" t="s"/>
      <c r="J969" t="s">
        <v>74</v>
      </c>
      <c r="K969" t="n">
        <v>79</v>
      </c>
      <c r="L969" t="s">
        <v>76</v>
      </c>
      <c r="M969" t="s"/>
      <c r="N969" t="s">
        <v>121</v>
      </c>
      <c r="O969" t="s">
        <v>78</v>
      </c>
      <c r="P969" t="s">
        <v>1341</v>
      </c>
      <c r="Q969" t="s"/>
      <c r="R969" t="s">
        <v>79</v>
      </c>
      <c r="S969" t="s">
        <v>342</v>
      </c>
      <c r="T969" t="s">
        <v>81</v>
      </c>
      <c r="U969" t="s">
        <v>82</v>
      </c>
      <c r="V969" t="s">
        <v>83</v>
      </c>
      <c r="W969" t="s">
        <v>84</v>
      </c>
      <c r="X969" t="s"/>
      <c r="Y969" t="s">
        <v>85</v>
      </c>
      <c r="Z969">
        <f>HYPERLINK("https://hotelmonitor-cachepage.eclerx.com/savepage/tk_15444268425224895_sr_2399.html","info")</f>
        <v/>
      </c>
      <c r="AA969" t="n">
        <v>276192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88</v>
      </c>
      <c r="AO969" t="s"/>
      <c r="AP969" t="n">
        <v>226</v>
      </c>
      <c r="AQ969" t="s">
        <v>89</v>
      </c>
      <c r="AR969" t="s"/>
      <c r="AS969" t="s"/>
      <c r="AT969" t="s">
        <v>90</v>
      </c>
      <c r="AU969" t="s"/>
      <c r="AV969" t="s"/>
      <c r="AW969" t="s"/>
      <c r="AX969" t="s"/>
      <c r="AY969" t="n">
        <v>2071661</v>
      </c>
      <c r="AZ969" t="s">
        <v>1343</v>
      </c>
      <c r="BA969" t="s"/>
      <c r="BB969" t="n">
        <v>551333</v>
      </c>
      <c r="BC969" t="n">
        <v>13.455408</v>
      </c>
      <c r="BD969" t="n">
        <v>52.513437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1341</v>
      </c>
      <c r="F970" t="n">
        <v>2347371</v>
      </c>
      <c r="G970" t="s">
        <v>74</v>
      </c>
      <c r="H970" t="s">
        <v>75</v>
      </c>
      <c r="I970" t="s"/>
      <c r="J970" t="s">
        <v>74</v>
      </c>
      <c r="K970" t="n">
        <v>89</v>
      </c>
      <c r="L970" t="s">
        <v>76</v>
      </c>
      <c r="M970" t="s"/>
      <c r="N970" t="s">
        <v>583</v>
      </c>
      <c r="O970" t="s">
        <v>78</v>
      </c>
      <c r="P970" t="s">
        <v>1341</v>
      </c>
      <c r="Q970" t="s"/>
      <c r="R970" t="s">
        <v>79</v>
      </c>
      <c r="S970" t="s">
        <v>94</v>
      </c>
      <c r="T970" t="s">
        <v>81</v>
      </c>
      <c r="U970" t="s">
        <v>82</v>
      </c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HYPERLINK("https://hotelmonitor-cachepage.eclerx.com/savepage/tk_15444268425224895_sr_2399.html","info")</f>
        <v/>
      </c>
      <c r="AA970" t="n">
        <v>276192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88</v>
      </c>
      <c r="AO970" t="s"/>
      <c r="AP970" t="n">
        <v>226</v>
      </c>
      <c r="AQ970" t="s">
        <v>89</v>
      </c>
      <c r="AR970" t="s"/>
      <c r="AS970" t="s"/>
      <c r="AT970" t="s">
        <v>90</v>
      </c>
      <c r="AU970" t="s"/>
      <c r="AV970" t="s"/>
      <c r="AW970" t="s"/>
      <c r="AX970" t="s"/>
      <c r="AY970" t="n">
        <v>2071661</v>
      </c>
      <c r="AZ970" t="s">
        <v>1343</v>
      </c>
      <c r="BA970" t="s"/>
      <c r="BB970" t="n">
        <v>551333</v>
      </c>
      <c r="BC970" t="n">
        <v>13.455408</v>
      </c>
      <c r="BD970" t="n">
        <v>52.513437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1341</v>
      </c>
      <c r="F971" t="n">
        <v>2347371</v>
      </c>
      <c r="G971" t="s">
        <v>74</v>
      </c>
      <c r="H971" t="s">
        <v>75</v>
      </c>
      <c r="I971" t="s"/>
      <c r="J971" t="s">
        <v>74</v>
      </c>
      <c r="K971" t="n">
        <v>99</v>
      </c>
      <c r="L971" t="s">
        <v>76</v>
      </c>
      <c r="M971" t="s"/>
      <c r="N971" t="s">
        <v>622</v>
      </c>
      <c r="O971" t="s">
        <v>78</v>
      </c>
      <c r="P971" t="s">
        <v>1341</v>
      </c>
      <c r="Q971" t="s"/>
      <c r="R971" t="s">
        <v>79</v>
      </c>
      <c r="S971" t="s">
        <v>103</v>
      </c>
      <c r="T971" t="s">
        <v>81</v>
      </c>
      <c r="U971" t="s">
        <v>82</v>
      </c>
      <c r="V971" t="s">
        <v>83</v>
      </c>
      <c r="W971" t="s">
        <v>84</v>
      </c>
      <c r="X971" t="s"/>
      <c r="Y971" t="s">
        <v>85</v>
      </c>
      <c r="Z971">
        <f>HYPERLINK("https://hotelmonitor-cachepage.eclerx.com/savepage/tk_15444268425224895_sr_2399.html","info")</f>
        <v/>
      </c>
      <c r="AA971" t="n">
        <v>276192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88</v>
      </c>
      <c r="AO971" t="s"/>
      <c r="AP971" t="n">
        <v>226</v>
      </c>
      <c r="AQ971" t="s">
        <v>89</v>
      </c>
      <c r="AR971" t="s"/>
      <c r="AS971" t="s"/>
      <c r="AT971" t="s">
        <v>90</v>
      </c>
      <c r="AU971" t="s"/>
      <c r="AV971" t="s"/>
      <c r="AW971" t="s"/>
      <c r="AX971" t="s"/>
      <c r="AY971" t="n">
        <v>2071661</v>
      </c>
      <c r="AZ971" t="s">
        <v>1343</v>
      </c>
      <c r="BA971" t="s"/>
      <c r="BB971" t="n">
        <v>551333</v>
      </c>
      <c r="BC971" t="n">
        <v>13.455408</v>
      </c>
      <c r="BD971" t="n">
        <v>52.513437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1344</v>
      </c>
      <c r="F972" t="n">
        <v>341931</v>
      </c>
      <c r="G972" t="s">
        <v>74</v>
      </c>
      <c r="H972" t="s">
        <v>75</v>
      </c>
      <c r="I972" t="s"/>
      <c r="J972" t="s">
        <v>74</v>
      </c>
      <c r="K972" t="n">
        <v>84.78</v>
      </c>
      <c r="L972" t="s">
        <v>76</v>
      </c>
      <c r="M972" t="s"/>
      <c r="N972" t="s">
        <v>158</v>
      </c>
      <c r="O972" t="s">
        <v>78</v>
      </c>
      <c r="P972" t="s">
        <v>1345</v>
      </c>
      <c r="Q972" t="s"/>
      <c r="R972" t="s">
        <v>79</v>
      </c>
      <c r="S972" t="s">
        <v>1346</v>
      </c>
      <c r="T972" t="s">
        <v>81</v>
      </c>
      <c r="U972" t="s">
        <v>82</v>
      </c>
      <c r="V972" t="s">
        <v>83</v>
      </c>
      <c r="W972" t="s">
        <v>84</v>
      </c>
      <c r="X972" t="s"/>
      <c r="Y972" t="s">
        <v>85</v>
      </c>
      <c r="Z972">
        <f>HYPERLINK("https://hotelmonitor-cachepage.eclerx.com/savepage/tk_15444276579073722_sr_2399.html","info")</f>
        <v/>
      </c>
      <c r="AA972" t="n">
        <v>26782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88</v>
      </c>
      <c r="AO972" t="s"/>
      <c r="AP972" t="n">
        <v>471</v>
      </c>
      <c r="AQ972" t="s">
        <v>89</v>
      </c>
      <c r="AR972" t="s"/>
      <c r="AS972" t="s"/>
      <c r="AT972" t="s">
        <v>90</v>
      </c>
      <c r="AU972" t="s"/>
      <c r="AV972" t="s"/>
      <c r="AW972" t="s"/>
      <c r="AX972" t="s"/>
      <c r="AY972" t="n">
        <v>163211</v>
      </c>
      <c r="AZ972" t="s">
        <v>1347</v>
      </c>
      <c r="BA972" t="s"/>
      <c r="BB972" t="n">
        <v>3198</v>
      </c>
      <c r="BC972" t="n">
        <v>13.324076</v>
      </c>
      <c r="BD972" t="n">
        <v>52.503498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1344</v>
      </c>
      <c r="F973" t="n">
        <v>341931</v>
      </c>
      <c r="G973" t="s">
        <v>74</v>
      </c>
      <c r="H973" t="s">
        <v>75</v>
      </c>
      <c r="I973" t="s"/>
      <c r="J973" t="s">
        <v>74</v>
      </c>
      <c r="K973" t="n">
        <v>84.79000000000001</v>
      </c>
      <c r="L973" t="s">
        <v>76</v>
      </c>
      <c r="M973" t="s"/>
      <c r="N973" t="s">
        <v>1348</v>
      </c>
      <c r="O973" t="s">
        <v>78</v>
      </c>
      <c r="P973" t="s">
        <v>1345</v>
      </c>
      <c r="Q973" t="s"/>
      <c r="R973" t="s">
        <v>79</v>
      </c>
      <c r="S973" t="s">
        <v>1349</v>
      </c>
      <c r="T973" t="s">
        <v>81</v>
      </c>
      <c r="U973" t="s">
        <v>82</v>
      </c>
      <c r="V973" t="s">
        <v>83</v>
      </c>
      <c r="W973" t="s">
        <v>84</v>
      </c>
      <c r="X973" t="s"/>
      <c r="Y973" t="s">
        <v>85</v>
      </c>
      <c r="Z973">
        <f>HYPERLINK("https://hotelmonitor-cachepage.eclerx.com/savepage/tk_15444276579073722_sr_2399.html","info")</f>
        <v/>
      </c>
      <c r="AA973" t="n">
        <v>26782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88</v>
      </c>
      <c r="AO973" t="s"/>
      <c r="AP973" t="n">
        <v>471</v>
      </c>
      <c r="AQ973" t="s">
        <v>89</v>
      </c>
      <c r="AR973" t="s"/>
      <c r="AS973" t="s"/>
      <c r="AT973" t="s">
        <v>90</v>
      </c>
      <c r="AU973" t="s"/>
      <c r="AV973" t="s"/>
      <c r="AW973" t="s"/>
      <c r="AX973" t="s"/>
      <c r="AY973" t="n">
        <v>163211</v>
      </c>
      <c r="AZ973" t="s">
        <v>1347</v>
      </c>
      <c r="BA973" t="s"/>
      <c r="BB973" t="n">
        <v>3198</v>
      </c>
      <c r="BC973" t="n">
        <v>13.324076</v>
      </c>
      <c r="BD973" t="n">
        <v>52.503498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1344</v>
      </c>
      <c r="F974" t="n">
        <v>341931</v>
      </c>
      <c r="G974" t="s">
        <v>74</v>
      </c>
      <c r="H974" t="s">
        <v>75</v>
      </c>
      <c r="I974" t="s"/>
      <c r="J974" t="s">
        <v>74</v>
      </c>
      <c r="K974" t="n">
        <v>105</v>
      </c>
      <c r="L974" t="s">
        <v>76</v>
      </c>
      <c r="M974" t="s"/>
      <c r="N974" t="s">
        <v>1350</v>
      </c>
      <c r="O974" t="s">
        <v>78</v>
      </c>
      <c r="P974" t="s">
        <v>1345</v>
      </c>
      <c r="Q974" t="s"/>
      <c r="R974" t="s">
        <v>79</v>
      </c>
      <c r="S974" t="s">
        <v>1059</v>
      </c>
      <c r="T974" t="s">
        <v>81</v>
      </c>
      <c r="U974" t="s">
        <v>82</v>
      </c>
      <c r="V974" t="s">
        <v>83</v>
      </c>
      <c r="W974" t="s">
        <v>84</v>
      </c>
      <c r="X974" t="s"/>
      <c r="Y974" t="s">
        <v>85</v>
      </c>
      <c r="Z974">
        <f>HYPERLINK("https://hotelmonitor-cachepage.eclerx.com/savepage/tk_15444276579073722_sr_2399.html","info")</f>
        <v/>
      </c>
      <c r="AA974" t="n">
        <v>26782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88</v>
      </c>
      <c r="AO974" t="s"/>
      <c r="AP974" t="n">
        <v>471</v>
      </c>
      <c r="AQ974" t="s">
        <v>89</v>
      </c>
      <c r="AR974" t="s"/>
      <c r="AS974" t="s"/>
      <c r="AT974" t="s">
        <v>90</v>
      </c>
      <c r="AU974" t="s"/>
      <c r="AV974" t="s"/>
      <c r="AW974" t="s"/>
      <c r="AX974" t="s"/>
      <c r="AY974" t="n">
        <v>163211</v>
      </c>
      <c r="AZ974" t="s">
        <v>1347</v>
      </c>
      <c r="BA974" t="s"/>
      <c r="BB974" t="n">
        <v>3198</v>
      </c>
      <c r="BC974" t="n">
        <v>13.324076</v>
      </c>
      <c r="BD974" t="n">
        <v>52.503498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1344</v>
      </c>
      <c r="F975" t="n">
        <v>341931</v>
      </c>
      <c r="G975" t="s">
        <v>74</v>
      </c>
      <c r="H975" t="s">
        <v>75</v>
      </c>
      <c r="I975" t="s"/>
      <c r="J975" t="s">
        <v>74</v>
      </c>
      <c r="K975" t="n">
        <v>105</v>
      </c>
      <c r="L975" t="s">
        <v>76</v>
      </c>
      <c r="M975" t="s"/>
      <c r="N975" t="s">
        <v>1350</v>
      </c>
      <c r="O975" t="s">
        <v>78</v>
      </c>
      <c r="P975" t="s">
        <v>1345</v>
      </c>
      <c r="Q975" t="s"/>
      <c r="R975" t="s">
        <v>79</v>
      </c>
      <c r="S975" t="s">
        <v>1059</v>
      </c>
      <c r="T975" t="s">
        <v>81</v>
      </c>
      <c r="U975" t="s">
        <v>82</v>
      </c>
      <c r="V975" t="s">
        <v>83</v>
      </c>
      <c r="W975" t="s">
        <v>84</v>
      </c>
      <c r="X975" t="s"/>
      <c r="Y975" t="s">
        <v>85</v>
      </c>
      <c r="Z975">
        <f>HYPERLINK("https://hotelmonitor-cachepage.eclerx.com/savepage/tk_15444276579073722_sr_2399.html","info")</f>
        <v/>
      </c>
      <c r="AA975" t="n">
        <v>26782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88</v>
      </c>
      <c r="AO975" t="s"/>
      <c r="AP975" t="n">
        <v>471</v>
      </c>
      <c r="AQ975" t="s">
        <v>89</v>
      </c>
      <c r="AR975" t="s"/>
      <c r="AS975" t="s"/>
      <c r="AT975" t="s">
        <v>90</v>
      </c>
      <c r="AU975" t="s"/>
      <c r="AV975" t="s"/>
      <c r="AW975" t="s"/>
      <c r="AX975" t="s"/>
      <c r="AY975" t="n">
        <v>163211</v>
      </c>
      <c r="AZ975" t="s">
        <v>1347</v>
      </c>
      <c r="BA975" t="s"/>
      <c r="BB975" t="n">
        <v>3198</v>
      </c>
      <c r="BC975" t="n">
        <v>13.324076</v>
      </c>
      <c r="BD975" t="n">
        <v>52.503498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1344</v>
      </c>
      <c r="F976" t="n">
        <v>341931</v>
      </c>
      <c r="G976" t="s">
        <v>74</v>
      </c>
      <c r="H976" t="s">
        <v>75</v>
      </c>
      <c r="I976" t="s"/>
      <c r="J976" t="s">
        <v>74</v>
      </c>
      <c r="K976" t="n">
        <v>133.75</v>
      </c>
      <c r="L976" t="s">
        <v>76</v>
      </c>
      <c r="M976" t="s"/>
      <c r="N976" t="s">
        <v>123</v>
      </c>
      <c r="O976" t="s">
        <v>78</v>
      </c>
      <c r="P976" t="s">
        <v>1345</v>
      </c>
      <c r="Q976" t="s"/>
      <c r="R976" t="s">
        <v>79</v>
      </c>
      <c r="S976" t="s">
        <v>1351</v>
      </c>
      <c r="T976" t="s">
        <v>81</v>
      </c>
      <c r="U976" t="s">
        <v>82</v>
      </c>
      <c r="V976" t="s">
        <v>83</v>
      </c>
      <c r="W976" t="s">
        <v>108</v>
      </c>
      <c r="X976" t="s"/>
      <c r="Y976" t="s">
        <v>85</v>
      </c>
      <c r="Z976">
        <f>HYPERLINK("https://hotelmonitor-cachepage.eclerx.com/savepage/tk_15444276579073722_sr_2399.html","info")</f>
        <v/>
      </c>
      <c r="AA976" t="n">
        <v>26782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88</v>
      </c>
      <c r="AO976" t="s"/>
      <c r="AP976" t="n">
        <v>471</v>
      </c>
      <c r="AQ976" t="s">
        <v>89</v>
      </c>
      <c r="AR976" t="s"/>
      <c r="AS976" t="s"/>
      <c r="AT976" t="s">
        <v>90</v>
      </c>
      <c r="AU976" t="s"/>
      <c r="AV976" t="s"/>
      <c r="AW976" t="s"/>
      <c r="AX976" t="s"/>
      <c r="AY976" t="n">
        <v>163211</v>
      </c>
      <c r="AZ976" t="s">
        <v>1347</v>
      </c>
      <c r="BA976" t="s"/>
      <c r="BB976" t="n">
        <v>3198</v>
      </c>
      <c r="BC976" t="n">
        <v>13.324076</v>
      </c>
      <c r="BD976" t="n">
        <v>52.503498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1352</v>
      </c>
      <c r="F977" t="n">
        <v>6617862</v>
      </c>
      <c r="G977" t="s">
        <v>74</v>
      </c>
      <c r="H977" t="s">
        <v>75</v>
      </c>
      <c r="I977" t="s"/>
      <c r="J977" t="s">
        <v>74</v>
      </c>
      <c r="K977" t="n">
        <v>89.3</v>
      </c>
      <c r="L977" t="s">
        <v>76</v>
      </c>
      <c r="M977" t="s"/>
      <c r="N977" t="s">
        <v>158</v>
      </c>
      <c r="O977" t="s">
        <v>78</v>
      </c>
      <c r="P977" t="s">
        <v>1353</v>
      </c>
      <c r="Q977" t="s"/>
      <c r="R977" t="s">
        <v>79</v>
      </c>
      <c r="S977" t="s">
        <v>1354</v>
      </c>
      <c r="T977" t="s">
        <v>81</v>
      </c>
      <c r="U977" t="s">
        <v>82</v>
      </c>
      <c r="V977" t="s">
        <v>83</v>
      </c>
      <c r="W977" t="s">
        <v>84</v>
      </c>
      <c r="X977" t="s"/>
      <c r="Y977" t="s">
        <v>85</v>
      </c>
      <c r="Z977">
        <f>HYPERLINK("https://hotelmonitor-cachepage.eclerx.com/savepage/tk_15444263385024638_sr_2399.html","info")</f>
        <v/>
      </c>
      <c r="AA977" t="n">
        <v>627875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88</v>
      </c>
      <c r="AO977" t="s"/>
      <c r="AP977" t="n">
        <v>82</v>
      </c>
      <c r="AQ977" t="s">
        <v>89</v>
      </c>
      <c r="AR977" t="s"/>
      <c r="AS977" t="s"/>
      <c r="AT977" t="s">
        <v>90</v>
      </c>
      <c r="AU977" t="s"/>
      <c r="AV977" t="s"/>
      <c r="AW977" t="s"/>
      <c r="AX977" t="s"/>
      <c r="AY977" t="n">
        <v>3037645</v>
      </c>
      <c r="AZ977" t="s">
        <v>1355</v>
      </c>
      <c r="BA977" t="s"/>
      <c r="BB977" t="n">
        <v>579428</v>
      </c>
      <c r="BC977" t="n">
        <v>13.395338</v>
      </c>
      <c r="BD977" t="n">
        <v>52.506453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1352</v>
      </c>
      <c r="F978" t="n">
        <v>6617862</v>
      </c>
      <c r="G978" t="s">
        <v>74</v>
      </c>
      <c r="H978" t="s">
        <v>75</v>
      </c>
      <c r="I978" t="s"/>
      <c r="J978" t="s">
        <v>74</v>
      </c>
      <c r="K978" t="n">
        <v>94</v>
      </c>
      <c r="L978" t="s">
        <v>76</v>
      </c>
      <c r="M978" t="s"/>
      <c r="N978" t="s">
        <v>113</v>
      </c>
      <c r="O978" t="s">
        <v>78</v>
      </c>
      <c r="P978" t="s">
        <v>1353</v>
      </c>
      <c r="Q978" t="s"/>
      <c r="R978" t="s">
        <v>79</v>
      </c>
      <c r="S978" t="s">
        <v>330</v>
      </c>
      <c r="T978" t="s">
        <v>81</v>
      </c>
      <c r="U978" t="s">
        <v>82</v>
      </c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HYPERLINK("https://hotelmonitor-cachepage.eclerx.com/savepage/tk_15444263385024638_sr_2399.html","info")</f>
        <v/>
      </c>
      <c r="AA978" t="n">
        <v>627875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88</v>
      </c>
      <c r="AO978" t="s"/>
      <c r="AP978" t="n">
        <v>82</v>
      </c>
      <c r="AQ978" t="s">
        <v>89</v>
      </c>
      <c r="AR978" t="s"/>
      <c r="AS978" t="s"/>
      <c r="AT978" t="s">
        <v>90</v>
      </c>
      <c r="AU978" t="s"/>
      <c r="AV978" t="s"/>
      <c r="AW978" t="s"/>
      <c r="AX978" t="s"/>
      <c r="AY978" t="n">
        <v>3037645</v>
      </c>
      <c r="AZ978" t="s">
        <v>1355</v>
      </c>
      <c r="BA978" t="s"/>
      <c r="BB978" t="n">
        <v>579428</v>
      </c>
      <c r="BC978" t="n">
        <v>13.395338</v>
      </c>
      <c r="BD978" t="n">
        <v>52.506453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1352</v>
      </c>
      <c r="F979" t="n">
        <v>6617862</v>
      </c>
      <c r="G979" t="s">
        <v>74</v>
      </c>
      <c r="H979" t="s">
        <v>75</v>
      </c>
      <c r="I979" t="s"/>
      <c r="J979" t="s">
        <v>74</v>
      </c>
      <c r="K979" t="n">
        <v>104</v>
      </c>
      <c r="L979" t="s">
        <v>76</v>
      </c>
      <c r="M979" t="s"/>
      <c r="N979" t="s">
        <v>1356</v>
      </c>
      <c r="O979" t="s">
        <v>78</v>
      </c>
      <c r="P979" t="s">
        <v>1353</v>
      </c>
      <c r="Q979" t="s"/>
      <c r="R979" t="s">
        <v>79</v>
      </c>
      <c r="S979" t="s">
        <v>860</v>
      </c>
      <c r="T979" t="s">
        <v>81</v>
      </c>
      <c r="U979" t="s">
        <v>82</v>
      </c>
      <c r="V979" t="s">
        <v>83</v>
      </c>
      <c r="W979" t="s">
        <v>84</v>
      </c>
      <c r="X979" t="s"/>
      <c r="Y979" t="s">
        <v>85</v>
      </c>
      <c r="Z979">
        <f>HYPERLINK("https://hotelmonitor-cachepage.eclerx.com/savepage/tk_15444263385024638_sr_2399.html","info")</f>
        <v/>
      </c>
      <c r="AA979" t="n">
        <v>627875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88</v>
      </c>
      <c r="AO979" t="s"/>
      <c r="AP979" t="n">
        <v>82</v>
      </c>
      <c r="AQ979" t="s">
        <v>89</v>
      </c>
      <c r="AR979" t="s"/>
      <c r="AS979" t="s"/>
      <c r="AT979" t="s">
        <v>90</v>
      </c>
      <c r="AU979" t="s"/>
      <c r="AV979" t="s"/>
      <c r="AW979" t="s"/>
      <c r="AX979" t="s"/>
      <c r="AY979" t="n">
        <v>3037645</v>
      </c>
      <c r="AZ979" t="s">
        <v>1355</v>
      </c>
      <c r="BA979" t="s"/>
      <c r="BB979" t="n">
        <v>579428</v>
      </c>
      <c r="BC979" t="n">
        <v>13.395338</v>
      </c>
      <c r="BD979" t="n">
        <v>52.506453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1352</v>
      </c>
      <c r="F980" t="n">
        <v>6617862</v>
      </c>
      <c r="G980" t="s">
        <v>74</v>
      </c>
      <c r="H980" t="s">
        <v>75</v>
      </c>
      <c r="I980" t="s"/>
      <c r="J980" t="s">
        <v>74</v>
      </c>
      <c r="K980" t="n">
        <v>114</v>
      </c>
      <c r="L980" t="s">
        <v>76</v>
      </c>
      <c r="M980" t="s"/>
      <c r="N980" t="s">
        <v>129</v>
      </c>
      <c r="O980" t="s">
        <v>78</v>
      </c>
      <c r="P980" t="s">
        <v>1353</v>
      </c>
      <c r="Q980" t="s"/>
      <c r="R980" t="s">
        <v>79</v>
      </c>
      <c r="S980" t="s">
        <v>111</v>
      </c>
      <c r="T980" t="s">
        <v>81</v>
      </c>
      <c r="U980" t="s">
        <v>82</v>
      </c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HYPERLINK("https://hotelmonitor-cachepage.eclerx.com/savepage/tk_15444263385024638_sr_2399.html","info")</f>
        <v/>
      </c>
      <c r="AA980" t="n">
        <v>627875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88</v>
      </c>
      <c r="AO980" t="s"/>
      <c r="AP980" t="n">
        <v>82</v>
      </c>
      <c r="AQ980" t="s">
        <v>89</v>
      </c>
      <c r="AR980" t="s"/>
      <c r="AS980" t="s"/>
      <c r="AT980" t="s">
        <v>90</v>
      </c>
      <c r="AU980" t="s"/>
      <c r="AV980" t="s"/>
      <c r="AW980" t="s"/>
      <c r="AX980" t="s"/>
      <c r="AY980" t="n">
        <v>3037645</v>
      </c>
      <c r="AZ980" t="s">
        <v>1355</v>
      </c>
      <c r="BA980" t="s"/>
      <c r="BB980" t="n">
        <v>579428</v>
      </c>
      <c r="BC980" t="n">
        <v>13.395338</v>
      </c>
      <c r="BD980" t="n">
        <v>52.506453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1352</v>
      </c>
      <c r="F981" t="n">
        <v>6617862</v>
      </c>
      <c r="G981" t="s">
        <v>74</v>
      </c>
      <c r="H981" t="s">
        <v>75</v>
      </c>
      <c r="I981" t="s"/>
      <c r="J981" t="s">
        <v>74</v>
      </c>
      <c r="K981" t="n">
        <v>174</v>
      </c>
      <c r="L981" t="s">
        <v>76</v>
      </c>
      <c r="M981" t="s"/>
      <c r="N981" t="s">
        <v>193</v>
      </c>
      <c r="O981" t="s">
        <v>78</v>
      </c>
      <c r="P981" t="s">
        <v>1353</v>
      </c>
      <c r="Q981" t="s"/>
      <c r="R981" t="s">
        <v>79</v>
      </c>
      <c r="S981" t="s">
        <v>1357</v>
      </c>
      <c r="T981" t="s">
        <v>81</v>
      </c>
      <c r="U981" t="s">
        <v>82</v>
      </c>
      <c r="V981" t="s">
        <v>83</v>
      </c>
      <c r="W981" t="s">
        <v>84</v>
      </c>
      <c r="X981" t="s"/>
      <c r="Y981" t="s">
        <v>85</v>
      </c>
      <c r="Z981">
        <f>HYPERLINK("https://hotelmonitor-cachepage.eclerx.com/savepage/tk_15444263385024638_sr_2399.html","info")</f>
        <v/>
      </c>
      <c r="AA981" t="n">
        <v>627875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88</v>
      </c>
      <c r="AO981" t="s"/>
      <c r="AP981" t="n">
        <v>82</v>
      </c>
      <c r="AQ981" t="s">
        <v>89</v>
      </c>
      <c r="AR981" t="s"/>
      <c r="AS981" t="s"/>
      <c r="AT981" t="s">
        <v>90</v>
      </c>
      <c r="AU981" t="s"/>
      <c r="AV981" t="s"/>
      <c r="AW981" t="s"/>
      <c r="AX981" t="s"/>
      <c r="AY981" t="n">
        <v>3037645</v>
      </c>
      <c r="AZ981" t="s">
        <v>1355</v>
      </c>
      <c r="BA981" t="s"/>
      <c r="BB981" t="n">
        <v>579428</v>
      </c>
      <c r="BC981" t="n">
        <v>13.395338</v>
      </c>
      <c r="BD981" t="n">
        <v>52.506453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1358</v>
      </c>
      <c r="F982" t="n">
        <v>3430013</v>
      </c>
      <c r="G982" t="s">
        <v>74</v>
      </c>
      <c r="H982" t="s">
        <v>75</v>
      </c>
      <c r="I982" t="s"/>
      <c r="J982" t="s">
        <v>74</v>
      </c>
      <c r="K982" t="n">
        <v>111.6</v>
      </c>
      <c r="L982" t="s">
        <v>76</v>
      </c>
      <c r="M982" t="s"/>
      <c r="N982" t="s">
        <v>158</v>
      </c>
      <c r="O982" t="s">
        <v>78</v>
      </c>
      <c r="P982" t="s">
        <v>1359</v>
      </c>
      <c r="Q982" t="s"/>
      <c r="R982" t="s">
        <v>79</v>
      </c>
      <c r="S982" t="s">
        <v>1360</v>
      </c>
      <c r="T982" t="s">
        <v>81</v>
      </c>
      <c r="U982" t="s">
        <v>82</v>
      </c>
      <c r="V982" t="s">
        <v>83</v>
      </c>
      <c r="W982" t="s">
        <v>84</v>
      </c>
      <c r="X982" t="s"/>
      <c r="Y982" t="s">
        <v>85</v>
      </c>
      <c r="Z982">
        <f>HYPERLINK("https://hotelmonitor-cachepage.eclerx.com/savepage/tk_15444269960522492_sr_2399.html","info")</f>
        <v/>
      </c>
      <c r="AA982" t="n">
        <v>518941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88</v>
      </c>
      <c r="AO982" t="s"/>
      <c r="AP982" t="n">
        <v>273</v>
      </c>
      <c r="AQ982" t="s">
        <v>89</v>
      </c>
      <c r="AR982" t="s"/>
      <c r="AS982" t="s"/>
      <c r="AT982" t="s">
        <v>90</v>
      </c>
      <c r="AU982" t="s"/>
      <c r="AV982" t="s"/>
      <c r="AW982" t="s"/>
      <c r="AX982" t="s"/>
      <c r="AY982" t="n">
        <v>2336561</v>
      </c>
      <c r="AZ982" t="s">
        <v>1361</v>
      </c>
      <c r="BA982" t="s"/>
      <c r="BB982" t="n">
        <v>699596</v>
      </c>
      <c r="BC982" t="n">
        <v>13.38143</v>
      </c>
      <c r="BD982" t="n">
        <v>52.5323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1358</v>
      </c>
      <c r="F983" t="n">
        <v>3430013</v>
      </c>
      <c r="G983" t="s">
        <v>74</v>
      </c>
      <c r="H983" t="s">
        <v>75</v>
      </c>
      <c r="I983" t="s"/>
      <c r="J983" t="s">
        <v>74</v>
      </c>
      <c r="K983" t="n">
        <v>124</v>
      </c>
      <c r="L983" t="s">
        <v>76</v>
      </c>
      <c r="M983" t="s"/>
      <c r="N983" t="s">
        <v>121</v>
      </c>
      <c r="O983" t="s">
        <v>78</v>
      </c>
      <c r="P983" t="s">
        <v>1359</v>
      </c>
      <c r="Q983" t="s"/>
      <c r="R983" t="s">
        <v>79</v>
      </c>
      <c r="S983" t="s">
        <v>326</v>
      </c>
      <c r="T983" t="s">
        <v>81</v>
      </c>
      <c r="U983" t="s">
        <v>82</v>
      </c>
      <c r="V983" t="s">
        <v>83</v>
      </c>
      <c r="W983" t="s">
        <v>84</v>
      </c>
      <c r="X983" t="s"/>
      <c r="Y983" t="s">
        <v>85</v>
      </c>
      <c r="Z983">
        <f>HYPERLINK("https://hotelmonitor-cachepage.eclerx.com/savepage/tk_15444269960522492_sr_2399.html","info")</f>
        <v/>
      </c>
      <c r="AA983" t="n">
        <v>518941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88</v>
      </c>
      <c r="AO983" t="s"/>
      <c r="AP983" t="n">
        <v>273</v>
      </c>
      <c r="AQ983" t="s">
        <v>89</v>
      </c>
      <c r="AR983" t="s"/>
      <c r="AS983" t="s"/>
      <c r="AT983" t="s">
        <v>90</v>
      </c>
      <c r="AU983" t="s"/>
      <c r="AV983" t="s"/>
      <c r="AW983" t="s"/>
      <c r="AX983" t="s"/>
      <c r="AY983" t="n">
        <v>2336561</v>
      </c>
      <c r="AZ983" t="s">
        <v>1361</v>
      </c>
      <c r="BA983" t="s"/>
      <c r="BB983" t="n">
        <v>699596</v>
      </c>
      <c r="BC983" t="n">
        <v>13.38143</v>
      </c>
      <c r="BD983" t="n">
        <v>52.5323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1358</v>
      </c>
      <c r="F984" t="n">
        <v>3430013</v>
      </c>
      <c r="G984" t="s">
        <v>74</v>
      </c>
      <c r="H984" t="s">
        <v>75</v>
      </c>
      <c r="I984" t="s"/>
      <c r="J984" t="s">
        <v>74</v>
      </c>
      <c r="K984" t="n">
        <v>138.6</v>
      </c>
      <c r="L984" t="s">
        <v>76</v>
      </c>
      <c r="M984" t="s"/>
      <c r="N984" t="s">
        <v>1362</v>
      </c>
      <c r="O984" t="s">
        <v>78</v>
      </c>
      <c r="P984" t="s">
        <v>1359</v>
      </c>
      <c r="Q984" t="s"/>
      <c r="R984" t="s">
        <v>79</v>
      </c>
      <c r="S984" t="s">
        <v>1363</v>
      </c>
      <c r="T984" t="s">
        <v>81</v>
      </c>
      <c r="U984" t="s">
        <v>82</v>
      </c>
      <c r="V984" t="s">
        <v>83</v>
      </c>
      <c r="W984" t="s">
        <v>108</v>
      </c>
      <c r="X984" t="s"/>
      <c r="Y984" t="s">
        <v>85</v>
      </c>
      <c r="Z984">
        <f>HYPERLINK("https://hotelmonitor-cachepage.eclerx.com/savepage/tk_15444269960522492_sr_2399.html","info")</f>
        <v/>
      </c>
      <c r="AA984" t="n">
        <v>518941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88</v>
      </c>
      <c r="AO984" t="s"/>
      <c r="AP984" t="n">
        <v>273</v>
      </c>
      <c r="AQ984" t="s">
        <v>89</v>
      </c>
      <c r="AR984" t="s"/>
      <c r="AS984" t="s"/>
      <c r="AT984" t="s">
        <v>90</v>
      </c>
      <c r="AU984" t="s"/>
      <c r="AV984" t="s"/>
      <c r="AW984" t="s"/>
      <c r="AX984" t="s"/>
      <c r="AY984" t="n">
        <v>2336561</v>
      </c>
      <c r="AZ984" t="s">
        <v>1361</v>
      </c>
      <c r="BA984" t="s"/>
      <c r="BB984" t="n">
        <v>699596</v>
      </c>
      <c r="BC984" t="n">
        <v>13.38143</v>
      </c>
      <c r="BD984" t="n">
        <v>52.5323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1358</v>
      </c>
      <c r="F985" t="n">
        <v>3430013</v>
      </c>
      <c r="G985" t="s">
        <v>74</v>
      </c>
      <c r="H985" t="s">
        <v>75</v>
      </c>
      <c r="I985" t="s"/>
      <c r="J985" t="s">
        <v>74</v>
      </c>
      <c r="K985" t="n">
        <v>154</v>
      </c>
      <c r="L985" t="s">
        <v>76</v>
      </c>
      <c r="M985" t="s"/>
      <c r="N985" t="s">
        <v>1362</v>
      </c>
      <c r="O985" t="s">
        <v>78</v>
      </c>
      <c r="P985" t="s">
        <v>1359</v>
      </c>
      <c r="Q985" t="s"/>
      <c r="R985" t="s">
        <v>79</v>
      </c>
      <c r="S985" t="s">
        <v>905</v>
      </c>
      <c r="T985" t="s">
        <v>81</v>
      </c>
      <c r="U985" t="s">
        <v>82</v>
      </c>
      <c r="V985" t="s">
        <v>83</v>
      </c>
      <c r="W985" t="s">
        <v>108</v>
      </c>
      <c r="X985" t="s"/>
      <c r="Y985" t="s">
        <v>85</v>
      </c>
      <c r="Z985">
        <f>HYPERLINK("https://hotelmonitor-cachepage.eclerx.com/savepage/tk_15444269960522492_sr_2399.html","info")</f>
        <v/>
      </c>
      <c r="AA985" t="n">
        <v>518941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88</v>
      </c>
      <c r="AO985" t="s"/>
      <c r="AP985" t="n">
        <v>273</v>
      </c>
      <c r="AQ985" t="s">
        <v>89</v>
      </c>
      <c r="AR985" t="s"/>
      <c r="AS985" t="s"/>
      <c r="AT985" t="s">
        <v>90</v>
      </c>
      <c r="AU985" t="s"/>
      <c r="AV985" t="s"/>
      <c r="AW985" t="s"/>
      <c r="AX985" t="s"/>
      <c r="AY985" t="n">
        <v>2336561</v>
      </c>
      <c r="AZ985" t="s">
        <v>1361</v>
      </c>
      <c r="BA985" t="s"/>
      <c r="BB985" t="n">
        <v>699596</v>
      </c>
      <c r="BC985" t="n">
        <v>13.38143</v>
      </c>
      <c r="BD985" t="n">
        <v>52.5323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1358</v>
      </c>
      <c r="F986" t="n">
        <v>3430013</v>
      </c>
      <c r="G986" t="s">
        <v>74</v>
      </c>
      <c r="H986" t="s">
        <v>75</v>
      </c>
      <c r="I986" t="s"/>
      <c r="J986" t="s">
        <v>74</v>
      </c>
      <c r="K986" t="n">
        <v>174.6</v>
      </c>
      <c r="L986" t="s">
        <v>76</v>
      </c>
      <c r="M986" t="s"/>
      <c r="N986" t="s">
        <v>166</v>
      </c>
      <c r="O986" t="s">
        <v>78</v>
      </c>
      <c r="P986" t="s">
        <v>1359</v>
      </c>
      <c r="Q986" t="s"/>
      <c r="R986" t="s">
        <v>79</v>
      </c>
      <c r="S986" t="s">
        <v>1364</v>
      </c>
      <c r="T986" t="s">
        <v>81</v>
      </c>
      <c r="U986" t="s">
        <v>82</v>
      </c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HYPERLINK("https://hotelmonitor-cachepage.eclerx.com/savepage/tk_15444269960522492_sr_2399.html","info")</f>
        <v/>
      </c>
      <c r="AA986" t="n">
        <v>518941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88</v>
      </c>
      <c r="AO986" t="s"/>
      <c r="AP986" t="n">
        <v>273</v>
      </c>
      <c r="AQ986" t="s">
        <v>89</v>
      </c>
      <c r="AR986" t="s"/>
      <c r="AS986" t="s"/>
      <c r="AT986" t="s">
        <v>90</v>
      </c>
      <c r="AU986" t="s"/>
      <c r="AV986" t="s"/>
      <c r="AW986" t="s"/>
      <c r="AX986" t="s"/>
      <c r="AY986" t="n">
        <v>2336561</v>
      </c>
      <c r="AZ986" t="s">
        <v>1361</v>
      </c>
      <c r="BA986" t="s"/>
      <c r="BB986" t="n">
        <v>699596</v>
      </c>
      <c r="BC986" t="n">
        <v>13.38143</v>
      </c>
      <c r="BD986" t="n">
        <v>52.5323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1358</v>
      </c>
      <c r="F987" t="n">
        <v>3430013</v>
      </c>
      <c r="G987" t="s">
        <v>74</v>
      </c>
      <c r="H987" t="s">
        <v>75</v>
      </c>
      <c r="I987" t="s"/>
      <c r="J987" t="s">
        <v>74</v>
      </c>
      <c r="K987" t="n">
        <v>194</v>
      </c>
      <c r="L987" t="s">
        <v>76</v>
      </c>
      <c r="M987" t="s"/>
      <c r="N987" t="s">
        <v>246</v>
      </c>
      <c r="O987" t="s">
        <v>78</v>
      </c>
      <c r="P987" t="s">
        <v>1359</v>
      </c>
      <c r="Q987" t="s"/>
      <c r="R987" t="s">
        <v>79</v>
      </c>
      <c r="S987" t="s">
        <v>1365</v>
      </c>
      <c r="T987" t="s">
        <v>81</v>
      </c>
      <c r="U987" t="s">
        <v>82</v>
      </c>
      <c r="V987" t="s">
        <v>83</v>
      </c>
      <c r="W987" t="s">
        <v>84</v>
      </c>
      <c r="X987" t="s"/>
      <c r="Y987" t="s">
        <v>85</v>
      </c>
      <c r="Z987">
        <f>HYPERLINK("https://hotelmonitor-cachepage.eclerx.com/savepage/tk_15444269960522492_sr_2399.html","info")</f>
        <v/>
      </c>
      <c r="AA987" t="n">
        <v>518941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88</v>
      </c>
      <c r="AO987" t="s"/>
      <c r="AP987" t="n">
        <v>273</v>
      </c>
      <c r="AQ987" t="s">
        <v>89</v>
      </c>
      <c r="AR987" t="s"/>
      <c r="AS987" t="s"/>
      <c r="AT987" t="s">
        <v>90</v>
      </c>
      <c r="AU987" t="s"/>
      <c r="AV987" t="s"/>
      <c r="AW987" t="s"/>
      <c r="AX987" t="s"/>
      <c r="AY987" t="n">
        <v>2336561</v>
      </c>
      <c r="AZ987" t="s">
        <v>1361</v>
      </c>
      <c r="BA987" t="s"/>
      <c r="BB987" t="n">
        <v>699596</v>
      </c>
      <c r="BC987" t="n">
        <v>13.38143</v>
      </c>
      <c r="BD987" t="n">
        <v>52.5323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1358</v>
      </c>
      <c r="F988" t="n">
        <v>3430013</v>
      </c>
      <c r="G988" t="s">
        <v>74</v>
      </c>
      <c r="H988" t="s">
        <v>75</v>
      </c>
      <c r="I988" t="s"/>
      <c r="J988" t="s">
        <v>74</v>
      </c>
      <c r="K988" t="n">
        <v>201.6</v>
      </c>
      <c r="L988" t="s">
        <v>76</v>
      </c>
      <c r="M988" t="s"/>
      <c r="N988" t="s">
        <v>166</v>
      </c>
      <c r="O988" t="s">
        <v>78</v>
      </c>
      <c r="P988" t="s">
        <v>1359</v>
      </c>
      <c r="Q988" t="s"/>
      <c r="R988" t="s">
        <v>79</v>
      </c>
      <c r="S988" t="s">
        <v>1366</v>
      </c>
      <c r="T988" t="s">
        <v>81</v>
      </c>
      <c r="U988" t="s">
        <v>82</v>
      </c>
      <c r="V988" t="s">
        <v>83</v>
      </c>
      <c r="W988" t="s">
        <v>108</v>
      </c>
      <c r="X988" t="s"/>
      <c r="Y988" t="s">
        <v>85</v>
      </c>
      <c r="Z988">
        <f>HYPERLINK("https://hotelmonitor-cachepage.eclerx.com/savepage/tk_15444269960522492_sr_2399.html","info")</f>
        <v/>
      </c>
      <c r="AA988" t="n">
        <v>518941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88</v>
      </c>
      <c r="AO988" t="s"/>
      <c r="AP988" t="n">
        <v>273</v>
      </c>
      <c r="AQ988" t="s">
        <v>89</v>
      </c>
      <c r="AR988" t="s"/>
      <c r="AS988" t="s"/>
      <c r="AT988" t="s">
        <v>90</v>
      </c>
      <c r="AU988" t="s"/>
      <c r="AV988" t="s"/>
      <c r="AW988" t="s"/>
      <c r="AX988" t="s"/>
      <c r="AY988" t="n">
        <v>2336561</v>
      </c>
      <c r="AZ988" t="s">
        <v>1361</v>
      </c>
      <c r="BA988" t="s"/>
      <c r="BB988" t="n">
        <v>699596</v>
      </c>
      <c r="BC988" t="n">
        <v>13.38143</v>
      </c>
      <c r="BD988" t="n">
        <v>52.5323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1358</v>
      </c>
      <c r="F989" t="n">
        <v>3430013</v>
      </c>
      <c r="G989" t="s">
        <v>74</v>
      </c>
      <c r="H989" t="s">
        <v>75</v>
      </c>
      <c r="I989" t="s"/>
      <c r="J989" t="s">
        <v>74</v>
      </c>
      <c r="K989" t="n">
        <v>219.6</v>
      </c>
      <c r="L989" t="s">
        <v>76</v>
      </c>
      <c r="M989" t="s"/>
      <c r="N989" t="s">
        <v>1367</v>
      </c>
      <c r="O989" t="s">
        <v>78</v>
      </c>
      <c r="P989" t="s">
        <v>1359</v>
      </c>
      <c r="Q989" t="s"/>
      <c r="R989" t="s">
        <v>79</v>
      </c>
      <c r="S989" t="s">
        <v>1368</v>
      </c>
      <c r="T989" t="s">
        <v>81</v>
      </c>
      <c r="U989" t="s">
        <v>82</v>
      </c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HYPERLINK("https://hotelmonitor-cachepage.eclerx.com/savepage/tk_15444269960522492_sr_2399.html","info")</f>
        <v/>
      </c>
      <c r="AA989" t="n">
        <v>518941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88</v>
      </c>
      <c r="AO989" t="s"/>
      <c r="AP989" t="n">
        <v>273</v>
      </c>
      <c r="AQ989" t="s">
        <v>89</v>
      </c>
      <c r="AR989" t="s"/>
      <c r="AS989" t="s"/>
      <c r="AT989" t="s">
        <v>90</v>
      </c>
      <c r="AU989" t="s"/>
      <c r="AV989" t="s"/>
      <c r="AW989" t="s"/>
      <c r="AX989" t="s"/>
      <c r="AY989" t="n">
        <v>2336561</v>
      </c>
      <c r="AZ989" t="s">
        <v>1361</v>
      </c>
      <c r="BA989" t="s"/>
      <c r="BB989" t="n">
        <v>699596</v>
      </c>
      <c r="BC989" t="n">
        <v>13.38143</v>
      </c>
      <c r="BD989" t="n">
        <v>52.5323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1358</v>
      </c>
      <c r="F990" t="n">
        <v>3430013</v>
      </c>
      <c r="G990" t="s">
        <v>74</v>
      </c>
      <c r="H990" t="s">
        <v>75</v>
      </c>
      <c r="I990" t="s"/>
      <c r="J990" t="s">
        <v>74</v>
      </c>
      <c r="K990" t="n">
        <v>244</v>
      </c>
      <c r="L990" t="s">
        <v>76</v>
      </c>
      <c r="M990" t="s"/>
      <c r="N990" t="s">
        <v>316</v>
      </c>
      <c r="O990" t="s">
        <v>78</v>
      </c>
      <c r="P990" t="s">
        <v>1359</v>
      </c>
      <c r="Q990" t="s"/>
      <c r="R990" t="s">
        <v>79</v>
      </c>
      <c r="S990" t="s">
        <v>1369</v>
      </c>
      <c r="T990" t="s">
        <v>81</v>
      </c>
      <c r="U990" t="s">
        <v>82</v>
      </c>
      <c r="V990" t="s">
        <v>83</v>
      </c>
      <c r="W990" t="s">
        <v>84</v>
      </c>
      <c r="X990" t="s"/>
      <c r="Y990" t="s">
        <v>85</v>
      </c>
      <c r="Z990">
        <f>HYPERLINK("https://hotelmonitor-cachepage.eclerx.com/savepage/tk_15444269960522492_sr_2399.html","info")</f>
        <v/>
      </c>
      <c r="AA990" t="n">
        <v>518941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88</v>
      </c>
      <c r="AO990" t="s"/>
      <c r="AP990" t="n">
        <v>273</v>
      </c>
      <c r="AQ990" t="s">
        <v>89</v>
      </c>
      <c r="AR990" t="s"/>
      <c r="AS990" t="s"/>
      <c r="AT990" t="s">
        <v>90</v>
      </c>
      <c r="AU990" t="s"/>
      <c r="AV990" t="s"/>
      <c r="AW990" t="s"/>
      <c r="AX990" t="s"/>
      <c r="AY990" t="n">
        <v>2336561</v>
      </c>
      <c r="AZ990" t="s">
        <v>1361</v>
      </c>
      <c r="BA990" t="s"/>
      <c r="BB990" t="n">
        <v>699596</v>
      </c>
      <c r="BC990" t="n">
        <v>13.38143</v>
      </c>
      <c r="BD990" t="n">
        <v>52.5323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1358</v>
      </c>
      <c r="F991" t="n">
        <v>3430013</v>
      </c>
      <c r="G991" t="s">
        <v>74</v>
      </c>
      <c r="H991" t="s">
        <v>75</v>
      </c>
      <c r="I991" t="s"/>
      <c r="J991" t="s">
        <v>74</v>
      </c>
      <c r="K991" t="n">
        <v>246.6</v>
      </c>
      <c r="L991" t="s">
        <v>76</v>
      </c>
      <c r="M991" t="s"/>
      <c r="N991" t="s">
        <v>1367</v>
      </c>
      <c r="O991" t="s">
        <v>78</v>
      </c>
      <c r="P991" t="s">
        <v>1359</v>
      </c>
      <c r="Q991" t="s"/>
      <c r="R991" t="s">
        <v>79</v>
      </c>
      <c r="S991" t="s">
        <v>1370</v>
      </c>
      <c r="T991" t="s">
        <v>81</v>
      </c>
      <c r="U991" t="s">
        <v>82</v>
      </c>
      <c r="V991" t="s">
        <v>83</v>
      </c>
      <c r="W991" t="s">
        <v>108</v>
      </c>
      <c r="X991" t="s"/>
      <c r="Y991" t="s">
        <v>85</v>
      </c>
      <c r="Z991">
        <f>HYPERLINK("https://hotelmonitor-cachepage.eclerx.com/savepage/tk_15444269960522492_sr_2399.html","info")</f>
        <v/>
      </c>
      <c r="AA991" t="n">
        <v>518941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88</v>
      </c>
      <c r="AO991" t="s"/>
      <c r="AP991" t="n">
        <v>273</v>
      </c>
      <c r="AQ991" t="s">
        <v>89</v>
      </c>
      <c r="AR991" t="s"/>
      <c r="AS991" t="s"/>
      <c r="AT991" t="s">
        <v>90</v>
      </c>
      <c r="AU991" t="s"/>
      <c r="AV991" t="s"/>
      <c r="AW991" t="s"/>
      <c r="AX991" t="s"/>
      <c r="AY991" t="n">
        <v>2336561</v>
      </c>
      <c r="AZ991" t="s">
        <v>1361</v>
      </c>
      <c r="BA991" t="s"/>
      <c r="BB991" t="n">
        <v>699596</v>
      </c>
      <c r="BC991" t="n">
        <v>13.38143</v>
      </c>
      <c r="BD991" t="n">
        <v>52.5323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1358</v>
      </c>
      <c r="F992" t="n">
        <v>3430013</v>
      </c>
      <c r="G992" t="s">
        <v>74</v>
      </c>
      <c r="H992" t="s">
        <v>75</v>
      </c>
      <c r="I992" t="s"/>
      <c r="J992" t="s">
        <v>74</v>
      </c>
      <c r="K992" t="n">
        <v>274</v>
      </c>
      <c r="L992" t="s">
        <v>76</v>
      </c>
      <c r="M992" t="s"/>
      <c r="N992" t="s">
        <v>1367</v>
      </c>
      <c r="O992" t="s">
        <v>78</v>
      </c>
      <c r="P992" t="s">
        <v>1359</v>
      </c>
      <c r="Q992" t="s"/>
      <c r="R992" t="s">
        <v>79</v>
      </c>
      <c r="S992" t="s">
        <v>1371</v>
      </c>
      <c r="T992" t="s">
        <v>81</v>
      </c>
      <c r="U992" t="s">
        <v>82</v>
      </c>
      <c r="V992" t="s">
        <v>83</v>
      </c>
      <c r="W992" t="s">
        <v>108</v>
      </c>
      <c r="X992" t="s"/>
      <c r="Y992" t="s">
        <v>85</v>
      </c>
      <c r="Z992">
        <f>HYPERLINK("https://hotelmonitor-cachepage.eclerx.com/savepage/tk_15444269960522492_sr_2399.html","info")</f>
        <v/>
      </c>
      <c r="AA992" t="n">
        <v>518941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88</v>
      </c>
      <c r="AO992" t="s"/>
      <c r="AP992" t="n">
        <v>273</v>
      </c>
      <c r="AQ992" t="s">
        <v>89</v>
      </c>
      <c r="AR992" t="s"/>
      <c r="AS992" t="s"/>
      <c r="AT992" t="s">
        <v>90</v>
      </c>
      <c r="AU992" t="s"/>
      <c r="AV992" t="s"/>
      <c r="AW992" t="s"/>
      <c r="AX992" t="s"/>
      <c r="AY992" t="n">
        <v>2336561</v>
      </c>
      <c r="AZ992" t="s">
        <v>1361</v>
      </c>
      <c r="BA992" t="s"/>
      <c r="BB992" t="n">
        <v>699596</v>
      </c>
      <c r="BC992" t="n">
        <v>13.38143</v>
      </c>
      <c r="BD992" t="n">
        <v>52.5323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1372</v>
      </c>
      <c r="F993" t="n">
        <v>-1</v>
      </c>
      <c r="G993" t="s">
        <v>74</v>
      </c>
      <c r="H993" t="s">
        <v>75</v>
      </c>
      <c r="I993" t="s"/>
      <c r="J993" t="s">
        <v>74</v>
      </c>
      <c r="K993" t="n">
        <v>79.5</v>
      </c>
      <c r="L993" t="s">
        <v>76</v>
      </c>
      <c r="M993" t="s"/>
      <c r="N993" t="s">
        <v>158</v>
      </c>
      <c r="O993" t="s">
        <v>78</v>
      </c>
      <c r="P993" t="s">
        <v>1372</v>
      </c>
      <c r="Q993" t="s"/>
      <c r="R993" t="s">
        <v>79</v>
      </c>
      <c r="S993" t="s">
        <v>1373</v>
      </c>
      <c r="T993" t="s">
        <v>81</v>
      </c>
      <c r="U993" t="s">
        <v>82</v>
      </c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HYPERLINK("https://hotelmonitor-cachepage.eclerx.com/savepage/tk_15444272895771158_sr_2399.html","info")</f>
        <v/>
      </c>
      <c r="AA993" t="n">
        <v>-3725884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88</v>
      </c>
      <c r="AO993" t="s"/>
      <c r="AP993" t="n">
        <v>359</v>
      </c>
      <c r="AQ993" t="s">
        <v>89</v>
      </c>
      <c r="AR993" t="s"/>
      <c r="AS993" t="s"/>
      <c r="AT993" t="s">
        <v>90</v>
      </c>
      <c r="AU993" t="s"/>
      <c r="AV993" t="s"/>
      <c r="AW993" t="s"/>
      <c r="AX993" t="s"/>
      <c r="AY993" t="n">
        <v>3725884</v>
      </c>
      <c r="AZ993" t="s">
        <v>1374</v>
      </c>
      <c r="BA993" t="s"/>
      <c r="BB993" t="n">
        <v>875998</v>
      </c>
      <c r="BC993" t="n">
        <v>13.404558</v>
      </c>
      <c r="BD993" t="n">
        <v>52.513883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1372</v>
      </c>
      <c r="F994" t="n">
        <v>-1</v>
      </c>
      <c r="G994" t="s">
        <v>74</v>
      </c>
      <c r="H994" t="s">
        <v>75</v>
      </c>
      <c r="I994" t="s"/>
      <c r="J994" t="s">
        <v>74</v>
      </c>
      <c r="K994" t="n">
        <v>88.5</v>
      </c>
      <c r="L994" t="s">
        <v>76</v>
      </c>
      <c r="M994" t="s"/>
      <c r="N994" t="s">
        <v>121</v>
      </c>
      <c r="O994" t="s">
        <v>78</v>
      </c>
      <c r="P994" t="s">
        <v>1372</v>
      </c>
      <c r="Q994" t="s"/>
      <c r="R994" t="s">
        <v>79</v>
      </c>
      <c r="S994" t="s">
        <v>1375</v>
      </c>
      <c r="T994" t="s">
        <v>81</v>
      </c>
      <c r="U994" t="s">
        <v>82</v>
      </c>
      <c r="V994" t="s">
        <v>83</v>
      </c>
      <c r="W994" t="s">
        <v>84</v>
      </c>
      <c r="X994" t="s"/>
      <c r="Y994" t="s">
        <v>85</v>
      </c>
      <c r="Z994">
        <f>HYPERLINK("https://hotelmonitor-cachepage.eclerx.com/savepage/tk_15444272895771158_sr_2399.html","info")</f>
        <v/>
      </c>
      <c r="AA994" t="n">
        <v>-3725884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88</v>
      </c>
      <c r="AO994" t="s"/>
      <c r="AP994" t="n">
        <v>359</v>
      </c>
      <c r="AQ994" t="s">
        <v>89</v>
      </c>
      <c r="AR994" t="s"/>
      <c r="AS994" t="s"/>
      <c r="AT994" t="s">
        <v>90</v>
      </c>
      <c r="AU994" t="s"/>
      <c r="AV994" t="s"/>
      <c r="AW994" t="s"/>
      <c r="AX994" t="s"/>
      <c r="AY994" t="n">
        <v>3725884</v>
      </c>
      <c r="AZ994" t="s">
        <v>1374</v>
      </c>
      <c r="BA994" t="s"/>
      <c r="BB994" t="n">
        <v>875998</v>
      </c>
      <c r="BC994" t="n">
        <v>13.404558</v>
      </c>
      <c r="BD994" t="n">
        <v>52.513883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1376</v>
      </c>
      <c r="F995" t="n">
        <v>375731</v>
      </c>
      <c r="G995" t="s">
        <v>74</v>
      </c>
      <c r="H995" t="s">
        <v>75</v>
      </c>
      <c r="I995" t="s"/>
      <c r="J995" t="s">
        <v>74</v>
      </c>
      <c r="K995" t="n">
        <v>77</v>
      </c>
      <c r="L995" t="s">
        <v>76</v>
      </c>
      <c r="M995" t="s"/>
      <c r="N995" t="s">
        <v>113</v>
      </c>
      <c r="O995" t="s">
        <v>78</v>
      </c>
      <c r="P995" t="s">
        <v>1377</v>
      </c>
      <c r="Q995" t="s"/>
      <c r="R995" t="s">
        <v>114</v>
      </c>
      <c r="S995" t="s">
        <v>408</v>
      </c>
      <c r="T995" t="s">
        <v>81</v>
      </c>
      <c r="U995" t="s">
        <v>82</v>
      </c>
      <c r="V995" t="s">
        <v>83</v>
      </c>
      <c r="W995" t="s">
        <v>108</v>
      </c>
      <c r="X995" t="s"/>
      <c r="Y995" t="s">
        <v>85</v>
      </c>
      <c r="Z995">
        <f>HYPERLINK("https://hotelmonitor-cachepage.eclerx.com/savepage/tk_15444265692650306_sr_2399.html","info")</f>
        <v/>
      </c>
      <c r="AA995" t="n">
        <v>97281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88</v>
      </c>
      <c r="AO995" t="s"/>
      <c r="AP995" t="n">
        <v>149</v>
      </c>
      <c r="AQ995" t="s">
        <v>89</v>
      </c>
      <c r="AR995" t="s"/>
      <c r="AS995" t="s"/>
      <c r="AT995" t="s">
        <v>90</v>
      </c>
      <c r="AU995" t="s"/>
      <c r="AV995" t="s"/>
      <c r="AW995" t="s"/>
      <c r="AX995" t="s"/>
      <c r="AY995" t="n">
        <v>955142</v>
      </c>
      <c r="AZ995" t="s">
        <v>1378</v>
      </c>
      <c r="BA995" t="s"/>
      <c r="BB995" t="n">
        <v>103035</v>
      </c>
      <c r="BC995" t="n">
        <v>13.382551</v>
      </c>
      <c r="BD995" t="n">
        <v>52.548898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1376</v>
      </c>
      <c r="F996" t="n">
        <v>375731</v>
      </c>
      <c r="G996" t="s">
        <v>74</v>
      </c>
      <c r="H996" t="s">
        <v>75</v>
      </c>
      <c r="I996" t="s"/>
      <c r="J996" t="s">
        <v>74</v>
      </c>
      <c r="K996" t="n">
        <v>91</v>
      </c>
      <c r="L996" t="s">
        <v>76</v>
      </c>
      <c r="M996" t="s"/>
      <c r="N996" t="s">
        <v>129</v>
      </c>
      <c r="O996" t="s">
        <v>78</v>
      </c>
      <c r="P996" t="s">
        <v>1377</v>
      </c>
      <c r="Q996" t="s"/>
      <c r="R996" t="s">
        <v>114</v>
      </c>
      <c r="S996" t="s">
        <v>346</v>
      </c>
      <c r="T996" t="s">
        <v>81</v>
      </c>
      <c r="U996" t="s">
        <v>82</v>
      </c>
      <c r="V996" t="s">
        <v>83</v>
      </c>
      <c r="W996" t="s">
        <v>108</v>
      </c>
      <c r="X996" t="s"/>
      <c r="Y996" t="s">
        <v>85</v>
      </c>
      <c r="Z996">
        <f>HYPERLINK("https://hotelmonitor-cachepage.eclerx.com/savepage/tk_15444265692650306_sr_2399.html","info")</f>
        <v/>
      </c>
      <c r="AA996" t="n">
        <v>97281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88</v>
      </c>
      <c r="AO996" t="s"/>
      <c r="AP996" t="n">
        <v>149</v>
      </c>
      <c r="AQ996" t="s">
        <v>89</v>
      </c>
      <c r="AR996" t="s"/>
      <c r="AS996" t="s"/>
      <c r="AT996" t="s">
        <v>90</v>
      </c>
      <c r="AU996" t="s"/>
      <c r="AV996" t="s"/>
      <c r="AW996" t="s"/>
      <c r="AX996" t="s"/>
      <c r="AY996" t="n">
        <v>955142</v>
      </c>
      <c r="AZ996" t="s">
        <v>1378</v>
      </c>
      <c r="BA996" t="s"/>
      <c r="BB996" t="n">
        <v>103035</v>
      </c>
      <c r="BC996" t="n">
        <v>13.382551</v>
      </c>
      <c r="BD996" t="n">
        <v>52.548898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1379</v>
      </c>
      <c r="F997" t="n">
        <v>-1</v>
      </c>
      <c r="G997" t="s">
        <v>74</v>
      </c>
      <c r="H997" t="s">
        <v>75</v>
      </c>
      <c r="I997" t="s"/>
      <c r="J997" t="s">
        <v>74</v>
      </c>
      <c r="K997" t="n">
        <v>80.75</v>
      </c>
      <c r="L997" t="s">
        <v>76</v>
      </c>
      <c r="M997" t="s"/>
      <c r="N997" t="s">
        <v>158</v>
      </c>
      <c r="O997" t="s">
        <v>78</v>
      </c>
      <c r="P997" t="s">
        <v>1379</v>
      </c>
      <c r="Q997" t="s"/>
      <c r="R997" t="s">
        <v>114</v>
      </c>
      <c r="S997" t="s">
        <v>313</v>
      </c>
      <c r="T997" t="s">
        <v>81</v>
      </c>
      <c r="U997" t="s">
        <v>82</v>
      </c>
      <c r="V997" t="s">
        <v>83</v>
      </c>
      <c r="W997" t="s">
        <v>84</v>
      </c>
      <c r="X997" t="s"/>
      <c r="Y997" t="s">
        <v>85</v>
      </c>
      <c r="Z997">
        <f>HYPERLINK("https://hotelmonitor-cachepage.eclerx.com/savepage/tk_15444268315674984_sr_2399.html","info")</f>
        <v/>
      </c>
      <c r="AA997" t="n">
        <v>-2071722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88</v>
      </c>
      <c r="AO997" t="s"/>
      <c r="AP997" t="n">
        <v>223</v>
      </c>
      <c r="AQ997" t="s">
        <v>89</v>
      </c>
      <c r="AR997" t="s"/>
      <c r="AS997" t="s"/>
      <c r="AT997" t="s">
        <v>90</v>
      </c>
      <c r="AU997" t="s"/>
      <c r="AV997" t="s"/>
      <c r="AW997" t="s"/>
      <c r="AX997" t="s"/>
      <c r="AY997" t="n">
        <v>2071722</v>
      </c>
      <c r="AZ997" t="s">
        <v>1380</v>
      </c>
      <c r="BA997" t="s"/>
      <c r="BB997" t="n">
        <v>44244</v>
      </c>
      <c r="BC997" t="n">
        <v>13.4271</v>
      </c>
      <c r="BD997" t="n">
        <v>52.53245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1379</v>
      </c>
      <c r="F998" t="n">
        <v>-1</v>
      </c>
      <c r="G998" t="s">
        <v>74</v>
      </c>
      <c r="H998" t="s">
        <v>75</v>
      </c>
      <c r="I998" t="s"/>
      <c r="J998" t="s">
        <v>74</v>
      </c>
      <c r="K998" t="n">
        <v>90</v>
      </c>
      <c r="L998" t="s">
        <v>76</v>
      </c>
      <c r="M998" t="s"/>
      <c r="N998" t="s">
        <v>113</v>
      </c>
      <c r="O998" t="s">
        <v>78</v>
      </c>
      <c r="P998" t="s">
        <v>1379</v>
      </c>
      <c r="Q998" t="s"/>
      <c r="R998" t="s">
        <v>114</v>
      </c>
      <c r="S998" t="s">
        <v>401</v>
      </c>
      <c r="T998" t="s">
        <v>81</v>
      </c>
      <c r="U998" t="s">
        <v>82</v>
      </c>
      <c r="V998" t="s">
        <v>83</v>
      </c>
      <c r="W998" t="s">
        <v>84</v>
      </c>
      <c r="X998" t="s"/>
      <c r="Y998" t="s">
        <v>85</v>
      </c>
      <c r="Z998">
        <f>HYPERLINK("https://hotelmonitor-cachepage.eclerx.com/savepage/tk_15444268315674984_sr_2399.html","info")</f>
        <v/>
      </c>
      <c r="AA998" t="n">
        <v>-2071722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88</v>
      </c>
      <c r="AO998" t="s"/>
      <c r="AP998" t="n">
        <v>223</v>
      </c>
      <c r="AQ998" t="s">
        <v>89</v>
      </c>
      <c r="AR998" t="s"/>
      <c r="AS998" t="s"/>
      <c r="AT998" t="s">
        <v>90</v>
      </c>
      <c r="AU998" t="s"/>
      <c r="AV998" t="s"/>
      <c r="AW998" t="s"/>
      <c r="AX998" t="s"/>
      <c r="AY998" t="n">
        <v>2071722</v>
      </c>
      <c r="AZ998" t="s">
        <v>1380</v>
      </c>
      <c r="BA998" t="s"/>
      <c r="BB998" t="n">
        <v>44244</v>
      </c>
      <c r="BC998" t="n">
        <v>13.4271</v>
      </c>
      <c r="BD998" t="n">
        <v>52.53245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1379</v>
      </c>
      <c r="F999" t="n">
        <v>-1</v>
      </c>
      <c r="G999" t="s">
        <v>74</v>
      </c>
      <c r="H999" t="s">
        <v>75</v>
      </c>
      <c r="I999" t="s"/>
      <c r="J999" t="s">
        <v>74</v>
      </c>
      <c r="K999" t="n">
        <v>96.25</v>
      </c>
      <c r="L999" t="s">
        <v>76</v>
      </c>
      <c r="M999" t="s"/>
      <c r="N999" t="s">
        <v>129</v>
      </c>
      <c r="O999" t="s">
        <v>78</v>
      </c>
      <c r="P999" t="s">
        <v>1379</v>
      </c>
      <c r="Q999" t="s"/>
      <c r="R999" t="s">
        <v>114</v>
      </c>
      <c r="S999" t="s">
        <v>1381</v>
      </c>
      <c r="T999" t="s">
        <v>81</v>
      </c>
      <c r="U999" t="s">
        <v>82</v>
      </c>
      <c r="V999" t="s">
        <v>83</v>
      </c>
      <c r="W999" t="s">
        <v>84</v>
      </c>
      <c r="X999" t="s"/>
      <c r="Y999" t="s">
        <v>85</v>
      </c>
      <c r="Z999">
        <f>HYPERLINK("https://hotelmonitor-cachepage.eclerx.com/savepage/tk_15444268315674984_sr_2399.html","info")</f>
        <v/>
      </c>
      <c r="AA999" t="n">
        <v>-2071722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88</v>
      </c>
      <c r="AO999" t="s"/>
      <c r="AP999" t="n">
        <v>223</v>
      </c>
      <c r="AQ999" t="s">
        <v>89</v>
      </c>
      <c r="AR999" t="s"/>
      <c r="AS999" t="s"/>
      <c r="AT999" t="s">
        <v>90</v>
      </c>
      <c r="AU999" t="s"/>
      <c r="AV999" t="s"/>
      <c r="AW999" t="s"/>
      <c r="AX999" t="s"/>
      <c r="AY999" t="n">
        <v>2071722</v>
      </c>
      <c r="AZ999" t="s">
        <v>1380</v>
      </c>
      <c r="BA999" t="s"/>
      <c r="BB999" t="n">
        <v>44244</v>
      </c>
      <c r="BC999" t="n">
        <v>13.4271</v>
      </c>
      <c r="BD999" t="n">
        <v>52.53245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1379</v>
      </c>
      <c r="F1000" t="n">
        <v>-1</v>
      </c>
      <c r="G1000" t="s">
        <v>74</v>
      </c>
      <c r="H1000" t="s">
        <v>75</v>
      </c>
      <c r="I1000" t="s"/>
      <c r="J1000" t="s">
        <v>74</v>
      </c>
      <c r="K1000" t="n">
        <v>105</v>
      </c>
      <c r="L1000" t="s">
        <v>76</v>
      </c>
      <c r="M1000" t="s"/>
      <c r="N1000" t="s">
        <v>219</v>
      </c>
      <c r="O1000" t="s">
        <v>78</v>
      </c>
      <c r="P1000" t="s">
        <v>1379</v>
      </c>
      <c r="Q1000" t="s"/>
      <c r="R1000" t="s">
        <v>114</v>
      </c>
      <c r="S1000" t="s">
        <v>1059</v>
      </c>
      <c r="T1000" t="s">
        <v>81</v>
      </c>
      <c r="U1000" t="s">
        <v>82</v>
      </c>
      <c r="V1000" t="s">
        <v>83</v>
      </c>
      <c r="W1000" t="s">
        <v>84</v>
      </c>
      <c r="X1000" t="s"/>
      <c r="Y1000" t="s">
        <v>85</v>
      </c>
      <c r="Z1000">
        <f>HYPERLINK("https://hotelmonitor-cachepage.eclerx.com/savepage/tk_15444268315674984_sr_2399.html","info")</f>
        <v/>
      </c>
      <c r="AA1000" t="n">
        <v>-2071722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88</v>
      </c>
      <c r="AO1000" t="s"/>
      <c r="AP1000" t="n">
        <v>223</v>
      </c>
      <c r="AQ1000" t="s">
        <v>89</v>
      </c>
      <c r="AR1000" t="s"/>
      <c r="AS1000" t="s"/>
      <c r="AT1000" t="s">
        <v>90</v>
      </c>
      <c r="AU1000" t="s"/>
      <c r="AV1000" t="s"/>
      <c r="AW1000" t="s"/>
      <c r="AX1000" t="s"/>
      <c r="AY1000" t="n">
        <v>2071722</v>
      </c>
      <c r="AZ1000" t="s">
        <v>1380</v>
      </c>
      <c r="BA1000" t="s"/>
      <c r="BB1000" t="n">
        <v>44244</v>
      </c>
      <c r="BC1000" t="n">
        <v>13.4271</v>
      </c>
      <c r="BD1000" t="n">
        <v>52.53245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1379</v>
      </c>
      <c r="F1001" t="n">
        <v>-1</v>
      </c>
      <c r="G1001" t="s">
        <v>74</v>
      </c>
      <c r="H1001" t="s">
        <v>75</v>
      </c>
      <c r="I1001" t="s"/>
      <c r="J1001" t="s">
        <v>74</v>
      </c>
      <c r="K1001" t="n">
        <v>116.5</v>
      </c>
      <c r="L1001" t="s">
        <v>76</v>
      </c>
      <c r="M1001" t="s"/>
      <c r="N1001" t="s">
        <v>177</v>
      </c>
      <c r="O1001" t="s">
        <v>78</v>
      </c>
      <c r="P1001" t="s">
        <v>1379</v>
      </c>
      <c r="Q1001" t="s"/>
      <c r="R1001" t="s">
        <v>114</v>
      </c>
      <c r="S1001" t="s">
        <v>920</v>
      </c>
      <c r="T1001" t="s">
        <v>81</v>
      </c>
      <c r="U1001" t="s">
        <v>82</v>
      </c>
      <c r="V1001" t="s">
        <v>83</v>
      </c>
      <c r="W1001" t="s">
        <v>84</v>
      </c>
      <c r="X1001" t="s"/>
      <c r="Y1001" t="s">
        <v>85</v>
      </c>
      <c r="Z1001">
        <f>HYPERLINK("https://hotelmonitor-cachepage.eclerx.com/savepage/tk_15444268315674984_sr_2399.html","info")</f>
        <v/>
      </c>
      <c r="AA1001" t="n">
        <v>-2071722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88</v>
      </c>
      <c r="AO1001" t="s"/>
      <c r="AP1001" t="n">
        <v>223</v>
      </c>
      <c r="AQ1001" t="s">
        <v>89</v>
      </c>
      <c r="AR1001" t="s"/>
      <c r="AS1001" t="s"/>
      <c r="AT1001" t="s">
        <v>90</v>
      </c>
      <c r="AU1001" t="s"/>
      <c r="AV1001" t="s"/>
      <c r="AW1001" t="s"/>
      <c r="AX1001" t="s"/>
      <c r="AY1001" t="n">
        <v>2071722</v>
      </c>
      <c r="AZ1001" t="s">
        <v>1380</v>
      </c>
      <c r="BA1001" t="s"/>
      <c r="BB1001" t="n">
        <v>44244</v>
      </c>
      <c r="BC1001" t="n">
        <v>13.4271</v>
      </c>
      <c r="BD1001" t="n">
        <v>52.53245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1379</v>
      </c>
      <c r="F1002" t="n">
        <v>-1</v>
      </c>
      <c r="G1002" t="s">
        <v>74</v>
      </c>
      <c r="H1002" t="s">
        <v>75</v>
      </c>
      <c r="I1002" t="s"/>
      <c r="J1002" t="s">
        <v>74</v>
      </c>
      <c r="K1002" t="n">
        <v>130.25</v>
      </c>
      <c r="L1002" t="s">
        <v>76</v>
      </c>
      <c r="M1002" t="s"/>
      <c r="N1002" t="s">
        <v>219</v>
      </c>
      <c r="O1002" t="s">
        <v>78</v>
      </c>
      <c r="P1002" t="s">
        <v>1379</v>
      </c>
      <c r="Q1002" t="s"/>
      <c r="R1002" t="s">
        <v>114</v>
      </c>
      <c r="S1002" t="s">
        <v>1382</v>
      </c>
      <c r="T1002" t="s">
        <v>81</v>
      </c>
      <c r="U1002" t="s">
        <v>82</v>
      </c>
      <c r="V1002" t="s">
        <v>83</v>
      </c>
      <c r="W1002" t="s">
        <v>108</v>
      </c>
      <c r="X1002" t="s"/>
      <c r="Y1002" t="s">
        <v>85</v>
      </c>
      <c r="Z1002">
        <f>HYPERLINK("https://hotelmonitor-cachepage.eclerx.com/savepage/tk_15444268315674984_sr_2399.html","info")</f>
        <v/>
      </c>
      <c r="AA1002" t="n">
        <v>-2071722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88</v>
      </c>
      <c r="AO1002" t="s"/>
      <c r="AP1002" t="n">
        <v>223</v>
      </c>
      <c r="AQ1002" t="s">
        <v>89</v>
      </c>
      <c r="AR1002" t="s"/>
      <c r="AS1002" t="s"/>
      <c r="AT1002" t="s">
        <v>90</v>
      </c>
      <c r="AU1002" t="s"/>
      <c r="AV1002" t="s"/>
      <c r="AW1002" t="s"/>
      <c r="AX1002" t="s"/>
      <c r="AY1002" t="n">
        <v>2071722</v>
      </c>
      <c r="AZ1002" t="s">
        <v>1380</v>
      </c>
      <c r="BA1002" t="s"/>
      <c r="BB1002" t="n">
        <v>44244</v>
      </c>
      <c r="BC1002" t="n">
        <v>13.4271</v>
      </c>
      <c r="BD1002" t="n">
        <v>52.53245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1379</v>
      </c>
      <c r="F1003" t="n">
        <v>-1</v>
      </c>
      <c r="G1003" t="s">
        <v>74</v>
      </c>
      <c r="H1003" t="s">
        <v>75</v>
      </c>
      <c r="I1003" t="s"/>
      <c r="J1003" t="s">
        <v>74</v>
      </c>
      <c r="K1003" t="n">
        <v>142.25</v>
      </c>
      <c r="L1003" t="s">
        <v>76</v>
      </c>
      <c r="M1003" t="s"/>
      <c r="N1003" t="s">
        <v>1141</v>
      </c>
      <c r="O1003" t="s">
        <v>78</v>
      </c>
      <c r="P1003" t="s">
        <v>1379</v>
      </c>
      <c r="Q1003" t="s"/>
      <c r="R1003" t="s">
        <v>114</v>
      </c>
      <c r="S1003" t="s">
        <v>1383</v>
      </c>
      <c r="T1003" t="s">
        <v>81</v>
      </c>
      <c r="U1003" t="s">
        <v>82</v>
      </c>
      <c r="V1003" t="s">
        <v>83</v>
      </c>
      <c r="W1003" t="s">
        <v>108</v>
      </c>
      <c r="X1003" t="s"/>
      <c r="Y1003" t="s">
        <v>85</v>
      </c>
      <c r="Z1003">
        <f>HYPERLINK("https://hotelmonitor-cachepage.eclerx.com/savepage/tk_15444268315674984_sr_2399.html","info")</f>
        <v/>
      </c>
      <c r="AA1003" t="n">
        <v>-2071722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88</v>
      </c>
      <c r="AO1003" t="s"/>
      <c r="AP1003" t="n">
        <v>223</v>
      </c>
      <c r="AQ1003" t="s">
        <v>89</v>
      </c>
      <c r="AR1003" t="s"/>
      <c r="AS1003" t="s"/>
      <c r="AT1003" t="s">
        <v>90</v>
      </c>
      <c r="AU1003" t="s"/>
      <c r="AV1003" t="s"/>
      <c r="AW1003" t="s"/>
      <c r="AX1003" t="s"/>
      <c r="AY1003" t="n">
        <v>2071722</v>
      </c>
      <c r="AZ1003" t="s">
        <v>1380</v>
      </c>
      <c r="BA1003" t="s"/>
      <c r="BB1003" t="n">
        <v>44244</v>
      </c>
      <c r="BC1003" t="n">
        <v>13.4271</v>
      </c>
      <c r="BD1003" t="n">
        <v>52.53245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1384</v>
      </c>
      <c r="F1004" t="n">
        <v>6165564</v>
      </c>
      <c r="G1004" t="s">
        <v>74</v>
      </c>
      <c r="H1004" t="s">
        <v>75</v>
      </c>
      <c r="I1004" t="s"/>
      <c r="J1004" t="s">
        <v>74</v>
      </c>
      <c r="K1004" t="n">
        <v>88</v>
      </c>
      <c r="L1004" t="s">
        <v>76</v>
      </c>
      <c r="M1004" t="s"/>
      <c r="N1004" t="s">
        <v>121</v>
      </c>
      <c r="O1004" t="s">
        <v>78</v>
      </c>
      <c r="P1004" t="s">
        <v>1385</v>
      </c>
      <c r="Q1004" t="s"/>
      <c r="R1004" t="s">
        <v>119</v>
      </c>
      <c r="S1004" t="s">
        <v>324</v>
      </c>
      <c r="T1004" t="s">
        <v>81</v>
      </c>
      <c r="U1004" t="s">
        <v>82</v>
      </c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HYPERLINK("https://hotelmonitor-cachepage.eclerx.com/savepage/tk_15444273276008458_sr_2399.html","info")</f>
        <v/>
      </c>
      <c r="AA1004" t="n">
        <v>620353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88</v>
      </c>
      <c r="AO1004" t="s"/>
      <c r="AP1004" t="n">
        <v>371</v>
      </c>
      <c r="AQ1004" t="s">
        <v>89</v>
      </c>
      <c r="AR1004" t="s"/>
      <c r="AS1004" t="s"/>
      <c r="AT1004" t="s">
        <v>90</v>
      </c>
      <c r="AU1004" t="s"/>
      <c r="AV1004" t="s"/>
      <c r="AW1004" t="s"/>
      <c r="AX1004" t="s"/>
      <c r="AY1004" t="n">
        <v>2071666</v>
      </c>
      <c r="AZ1004" t="s">
        <v>1386</v>
      </c>
      <c r="BA1004" t="s"/>
      <c r="BB1004" t="n">
        <v>41458</v>
      </c>
      <c r="BC1004" t="n">
        <v>13.33876</v>
      </c>
      <c r="BD1004" t="n">
        <v>52.49759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1384</v>
      </c>
      <c r="F1005" t="n">
        <v>6165564</v>
      </c>
      <c r="G1005" t="s">
        <v>74</v>
      </c>
      <c r="H1005" t="s">
        <v>75</v>
      </c>
      <c r="I1005" t="s"/>
      <c r="J1005" t="s">
        <v>74</v>
      </c>
      <c r="K1005" t="n">
        <v>97</v>
      </c>
      <c r="L1005" t="s">
        <v>76</v>
      </c>
      <c r="M1005" t="s"/>
      <c r="N1005" t="s">
        <v>583</v>
      </c>
      <c r="O1005" t="s">
        <v>78</v>
      </c>
      <c r="P1005" t="s">
        <v>1385</v>
      </c>
      <c r="Q1005" t="s"/>
      <c r="R1005" t="s">
        <v>119</v>
      </c>
      <c r="S1005" t="s">
        <v>305</v>
      </c>
      <c r="T1005" t="s">
        <v>81</v>
      </c>
      <c r="U1005" t="s">
        <v>82</v>
      </c>
      <c r="V1005" t="s">
        <v>83</v>
      </c>
      <c r="W1005" t="s">
        <v>84</v>
      </c>
      <c r="X1005" t="s"/>
      <c r="Y1005" t="s">
        <v>85</v>
      </c>
      <c r="Z1005">
        <f>HYPERLINK("https://hotelmonitor-cachepage.eclerx.com/savepage/tk_15444273276008458_sr_2399.html","info")</f>
        <v/>
      </c>
      <c r="AA1005" t="n">
        <v>620353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88</v>
      </c>
      <c r="AO1005" t="s"/>
      <c r="AP1005" t="n">
        <v>371</v>
      </c>
      <c r="AQ1005" t="s">
        <v>89</v>
      </c>
      <c r="AR1005" t="s"/>
      <c r="AS1005" t="s"/>
      <c r="AT1005" t="s">
        <v>90</v>
      </c>
      <c r="AU1005" t="s"/>
      <c r="AV1005" t="s"/>
      <c r="AW1005" t="s"/>
      <c r="AX1005" t="s"/>
      <c r="AY1005" t="n">
        <v>2071666</v>
      </c>
      <c r="AZ1005" t="s">
        <v>1386</v>
      </c>
      <c r="BA1005" t="s"/>
      <c r="BB1005" t="n">
        <v>41458</v>
      </c>
      <c r="BC1005" t="n">
        <v>13.33876</v>
      </c>
      <c r="BD1005" t="n">
        <v>52.49759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1384</v>
      </c>
      <c r="F1006" t="n">
        <v>6165564</v>
      </c>
      <c r="G1006" t="s">
        <v>74</v>
      </c>
      <c r="H1006" t="s">
        <v>75</v>
      </c>
      <c r="I1006" t="s"/>
      <c r="J1006" t="s">
        <v>74</v>
      </c>
      <c r="K1006" t="n">
        <v>108</v>
      </c>
      <c r="L1006" t="s">
        <v>76</v>
      </c>
      <c r="M1006" t="s"/>
      <c r="N1006" t="s">
        <v>1070</v>
      </c>
      <c r="O1006" t="s">
        <v>78</v>
      </c>
      <c r="P1006" t="s">
        <v>1385</v>
      </c>
      <c r="Q1006" t="s"/>
      <c r="R1006" t="s">
        <v>119</v>
      </c>
      <c r="S1006" t="s">
        <v>307</v>
      </c>
      <c r="T1006" t="s">
        <v>81</v>
      </c>
      <c r="U1006" t="s">
        <v>82</v>
      </c>
      <c r="V1006" t="s">
        <v>83</v>
      </c>
      <c r="W1006" t="s">
        <v>84</v>
      </c>
      <c r="X1006" t="s"/>
      <c r="Y1006" t="s">
        <v>85</v>
      </c>
      <c r="Z1006">
        <f>HYPERLINK("https://hotelmonitor-cachepage.eclerx.com/savepage/tk_15444273276008458_sr_2399.html","info")</f>
        <v/>
      </c>
      <c r="AA1006" t="n">
        <v>620353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88</v>
      </c>
      <c r="AO1006" t="s"/>
      <c r="AP1006" t="n">
        <v>371</v>
      </c>
      <c r="AQ1006" t="s">
        <v>89</v>
      </c>
      <c r="AR1006" t="s"/>
      <c r="AS1006" t="s"/>
      <c r="AT1006" t="s">
        <v>90</v>
      </c>
      <c r="AU1006" t="s"/>
      <c r="AV1006" t="s"/>
      <c r="AW1006" t="s"/>
      <c r="AX1006" t="s"/>
      <c r="AY1006" t="n">
        <v>2071666</v>
      </c>
      <c r="AZ1006" t="s">
        <v>1386</v>
      </c>
      <c r="BA1006" t="s"/>
      <c r="BB1006" t="n">
        <v>41458</v>
      </c>
      <c r="BC1006" t="n">
        <v>13.33876</v>
      </c>
      <c r="BD1006" t="n">
        <v>52.49759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1384</v>
      </c>
      <c r="F1007" t="n">
        <v>6165564</v>
      </c>
      <c r="G1007" t="s">
        <v>74</v>
      </c>
      <c r="H1007" t="s">
        <v>75</v>
      </c>
      <c r="I1007" t="s"/>
      <c r="J1007" t="s">
        <v>74</v>
      </c>
      <c r="K1007" t="n">
        <v>143</v>
      </c>
      <c r="L1007" t="s">
        <v>76</v>
      </c>
      <c r="M1007" t="s"/>
      <c r="N1007" t="s">
        <v>246</v>
      </c>
      <c r="O1007" t="s">
        <v>78</v>
      </c>
      <c r="P1007" t="s">
        <v>1385</v>
      </c>
      <c r="Q1007" t="s"/>
      <c r="R1007" t="s">
        <v>119</v>
      </c>
      <c r="S1007" t="s">
        <v>532</v>
      </c>
      <c r="T1007" t="s">
        <v>81</v>
      </c>
      <c r="U1007" t="s">
        <v>82</v>
      </c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HYPERLINK("https://hotelmonitor-cachepage.eclerx.com/savepage/tk_15444273276008458_sr_2399.html","info")</f>
        <v/>
      </c>
      <c r="AA1007" t="n">
        <v>620353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88</v>
      </c>
      <c r="AO1007" t="s"/>
      <c r="AP1007" t="n">
        <v>371</v>
      </c>
      <c r="AQ1007" t="s">
        <v>89</v>
      </c>
      <c r="AR1007" t="s"/>
      <c r="AS1007" t="s"/>
      <c r="AT1007" t="s">
        <v>90</v>
      </c>
      <c r="AU1007" t="s"/>
      <c r="AV1007" t="s"/>
      <c r="AW1007" t="s"/>
      <c r="AX1007" t="s"/>
      <c r="AY1007" t="n">
        <v>2071666</v>
      </c>
      <c r="AZ1007" t="s">
        <v>1386</v>
      </c>
      <c r="BA1007" t="s"/>
      <c r="BB1007" t="n">
        <v>41458</v>
      </c>
      <c r="BC1007" t="n">
        <v>13.33876</v>
      </c>
      <c r="BD1007" t="n">
        <v>52.49759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1387</v>
      </c>
      <c r="F1008" t="n">
        <v>3598128</v>
      </c>
      <c r="G1008" t="s">
        <v>74</v>
      </c>
      <c r="H1008" t="s">
        <v>75</v>
      </c>
      <c r="I1008" t="s"/>
      <c r="J1008" t="s">
        <v>74</v>
      </c>
      <c r="K1008" t="n">
        <v>69</v>
      </c>
      <c r="L1008" t="s">
        <v>76</v>
      </c>
      <c r="M1008" t="s"/>
      <c r="N1008" t="s">
        <v>1388</v>
      </c>
      <c r="O1008" t="s">
        <v>78</v>
      </c>
      <c r="P1008" t="s">
        <v>1389</v>
      </c>
      <c r="Q1008" t="s"/>
      <c r="R1008" t="s">
        <v>79</v>
      </c>
      <c r="S1008" t="s">
        <v>186</v>
      </c>
      <c r="T1008" t="s">
        <v>81</v>
      </c>
      <c r="U1008" t="s">
        <v>82</v>
      </c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HYPERLINK("https://hotelmonitor-cachepage.eclerx.com/savepage/tk_15444264289706156_sr_2399.html","info")</f>
        <v/>
      </c>
      <c r="AA1008" t="n">
        <v>402729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88</v>
      </c>
      <c r="AO1008" t="s"/>
      <c r="AP1008" t="n">
        <v>109</v>
      </c>
      <c r="AQ1008" t="s">
        <v>89</v>
      </c>
      <c r="AR1008" t="s"/>
      <c r="AS1008" t="s"/>
      <c r="AT1008" t="s">
        <v>90</v>
      </c>
      <c r="AU1008" t="s"/>
      <c r="AV1008" t="s"/>
      <c r="AW1008" t="s"/>
      <c r="AX1008" t="s"/>
      <c r="AY1008" t="n">
        <v>1720274</v>
      </c>
      <c r="AZ1008" t="s">
        <v>1390</v>
      </c>
      <c r="BA1008" t="s"/>
      <c r="BB1008" t="n">
        <v>38488</v>
      </c>
      <c r="BC1008" t="n">
        <v>13.345965</v>
      </c>
      <c r="BD1008" t="n">
        <v>52.523343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1387</v>
      </c>
      <c r="F1009" t="n">
        <v>3598128</v>
      </c>
      <c r="G1009" t="s">
        <v>74</v>
      </c>
      <c r="H1009" t="s">
        <v>75</v>
      </c>
      <c r="I1009" t="s"/>
      <c r="J1009" t="s">
        <v>74</v>
      </c>
      <c r="K1009" t="n">
        <v>86</v>
      </c>
      <c r="L1009" t="s">
        <v>76</v>
      </c>
      <c r="M1009" t="s"/>
      <c r="N1009" t="s">
        <v>1391</v>
      </c>
      <c r="O1009" t="s">
        <v>78</v>
      </c>
      <c r="P1009" t="s">
        <v>1389</v>
      </c>
      <c r="Q1009" t="s"/>
      <c r="R1009" t="s">
        <v>79</v>
      </c>
      <c r="S1009" t="s">
        <v>818</v>
      </c>
      <c r="T1009" t="s">
        <v>81</v>
      </c>
      <c r="U1009" t="s">
        <v>82</v>
      </c>
      <c r="V1009" t="s">
        <v>83</v>
      </c>
      <c r="W1009" t="s">
        <v>84</v>
      </c>
      <c r="X1009" t="s"/>
      <c r="Y1009" t="s">
        <v>85</v>
      </c>
      <c r="Z1009">
        <f>HYPERLINK("https://hotelmonitor-cachepage.eclerx.com/savepage/tk_15444264289706156_sr_2399.html","info")</f>
        <v/>
      </c>
      <c r="AA1009" t="n">
        <v>402729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88</v>
      </c>
      <c r="AO1009" t="s"/>
      <c r="AP1009" t="n">
        <v>109</v>
      </c>
      <c r="AQ1009" t="s">
        <v>89</v>
      </c>
      <c r="AR1009" t="s"/>
      <c r="AS1009" t="s"/>
      <c r="AT1009" t="s">
        <v>90</v>
      </c>
      <c r="AU1009" t="s"/>
      <c r="AV1009" t="s"/>
      <c r="AW1009" t="s"/>
      <c r="AX1009" t="s"/>
      <c r="AY1009" t="n">
        <v>1720274</v>
      </c>
      <c r="AZ1009" t="s">
        <v>1390</v>
      </c>
      <c r="BA1009" t="s"/>
      <c r="BB1009" t="n">
        <v>38488</v>
      </c>
      <c r="BC1009" t="n">
        <v>13.345965</v>
      </c>
      <c r="BD1009" t="n">
        <v>52.523343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1387</v>
      </c>
      <c r="F1010" t="n">
        <v>3598128</v>
      </c>
      <c r="G1010" t="s">
        <v>74</v>
      </c>
      <c r="H1010" t="s">
        <v>75</v>
      </c>
      <c r="I1010" t="s"/>
      <c r="J1010" t="s">
        <v>74</v>
      </c>
      <c r="K1010" t="n">
        <v>105.5</v>
      </c>
      <c r="L1010" t="s">
        <v>76</v>
      </c>
      <c r="M1010" t="s"/>
      <c r="N1010" t="s">
        <v>1392</v>
      </c>
      <c r="O1010" t="s">
        <v>78</v>
      </c>
      <c r="P1010" t="s">
        <v>1389</v>
      </c>
      <c r="Q1010" t="s"/>
      <c r="R1010" t="s">
        <v>79</v>
      </c>
      <c r="S1010" t="s">
        <v>106</v>
      </c>
      <c r="T1010" t="s">
        <v>81</v>
      </c>
      <c r="U1010" t="s">
        <v>82</v>
      </c>
      <c r="V1010" t="s">
        <v>83</v>
      </c>
      <c r="W1010" t="s">
        <v>84</v>
      </c>
      <c r="X1010" t="s"/>
      <c r="Y1010" t="s">
        <v>85</v>
      </c>
      <c r="Z1010">
        <f>HYPERLINK("https://hotelmonitor-cachepage.eclerx.com/savepage/tk_15444264289706156_sr_2399.html","info")</f>
        <v/>
      </c>
      <c r="AA1010" t="n">
        <v>402729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88</v>
      </c>
      <c r="AO1010" t="s"/>
      <c r="AP1010" t="n">
        <v>109</v>
      </c>
      <c r="AQ1010" t="s">
        <v>89</v>
      </c>
      <c r="AR1010" t="s"/>
      <c r="AS1010" t="s"/>
      <c r="AT1010" t="s">
        <v>90</v>
      </c>
      <c r="AU1010" t="s"/>
      <c r="AV1010" t="s"/>
      <c r="AW1010" t="s"/>
      <c r="AX1010" t="s"/>
      <c r="AY1010" t="n">
        <v>1720274</v>
      </c>
      <c r="AZ1010" t="s">
        <v>1390</v>
      </c>
      <c r="BA1010" t="s"/>
      <c r="BB1010" t="n">
        <v>38488</v>
      </c>
      <c r="BC1010" t="n">
        <v>13.345965</v>
      </c>
      <c r="BD1010" t="n">
        <v>52.523343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1387</v>
      </c>
      <c r="F1011" t="n">
        <v>3598128</v>
      </c>
      <c r="G1011" t="s">
        <v>74</v>
      </c>
      <c r="H1011" t="s">
        <v>75</v>
      </c>
      <c r="I1011" t="s"/>
      <c r="J1011" t="s">
        <v>74</v>
      </c>
      <c r="K1011" t="n">
        <v>113.6</v>
      </c>
      <c r="L1011" t="s">
        <v>76</v>
      </c>
      <c r="M1011" t="s"/>
      <c r="N1011" t="s">
        <v>1393</v>
      </c>
      <c r="O1011" t="s">
        <v>78</v>
      </c>
      <c r="P1011" t="s">
        <v>1389</v>
      </c>
      <c r="Q1011" t="s"/>
      <c r="R1011" t="s">
        <v>79</v>
      </c>
      <c r="S1011" t="s">
        <v>1394</v>
      </c>
      <c r="T1011" t="s">
        <v>81</v>
      </c>
      <c r="U1011" t="s">
        <v>82</v>
      </c>
      <c r="V1011" t="s">
        <v>83</v>
      </c>
      <c r="W1011" t="s">
        <v>84</v>
      </c>
      <c r="X1011" t="s"/>
      <c r="Y1011" t="s">
        <v>85</v>
      </c>
      <c r="Z1011">
        <f>HYPERLINK("https://hotelmonitor-cachepage.eclerx.com/savepage/tk_15444264289706156_sr_2399.html","info")</f>
        <v/>
      </c>
      <c r="AA1011" t="n">
        <v>402729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88</v>
      </c>
      <c r="AO1011" t="s"/>
      <c r="AP1011" t="n">
        <v>109</v>
      </c>
      <c r="AQ1011" t="s">
        <v>89</v>
      </c>
      <c r="AR1011" t="s"/>
      <c r="AS1011" t="s"/>
      <c r="AT1011" t="s">
        <v>90</v>
      </c>
      <c r="AU1011" t="s"/>
      <c r="AV1011" t="s"/>
      <c r="AW1011" t="s"/>
      <c r="AX1011" t="s"/>
      <c r="AY1011" t="n">
        <v>1720274</v>
      </c>
      <c r="AZ1011" t="s">
        <v>1390</v>
      </c>
      <c r="BA1011" t="s"/>
      <c r="BB1011" t="n">
        <v>38488</v>
      </c>
      <c r="BC1011" t="n">
        <v>13.345965</v>
      </c>
      <c r="BD1011" t="n">
        <v>52.523343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1387</v>
      </c>
      <c r="F1012" t="n">
        <v>3598128</v>
      </c>
      <c r="G1012" t="s">
        <v>74</v>
      </c>
      <c r="H1012" t="s">
        <v>75</v>
      </c>
      <c r="I1012" t="s"/>
      <c r="J1012" t="s">
        <v>74</v>
      </c>
      <c r="K1012" t="n">
        <v>132</v>
      </c>
      <c r="L1012" t="s">
        <v>76</v>
      </c>
      <c r="M1012" t="s"/>
      <c r="N1012" t="s">
        <v>1395</v>
      </c>
      <c r="O1012" t="s">
        <v>78</v>
      </c>
      <c r="P1012" t="s">
        <v>1389</v>
      </c>
      <c r="Q1012" t="s"/>
      <c r="R1012" t="s">
        <v>79</v>
      </c>
      <c r="S1012" t="s">
        <v>1396</v>
      </c>
      <c r="T1012" t="s">
        <v>81</v>
      </c>
      <c r="U1012" t="s">
        <v>82</v>
      </c>
      <c r="V1012" t="s">
        <v>83</v>
      </c>
      <c r="W1012" t="s">
        <v>84</v>
      </c>
      <c r="X1012" t="s"/>
      <c r="Y1012" t="s">
        <v>85</v>
      </c>
      <c r="Z1012">
        <f>HYPERLINK("https://hotelmonitor-cachepage.eclerx.com/savepage/tk_15444264289706156_sr_2399.html","info")</f>
        <v/>
      </c>
      <c r="AA1012" t="n">
        <v>402729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88</v>
      </c>
      <c r="AO1012" t="s"/>
      <c r="AP1012" t="n">
        <v>109</v>
      </c>
      <c r="AQ1012" t="s">
        <v>89</v>
      </c>
      <c r="AR1012" t="s"/>
      <c r="AS1012" t="s"/>
      <c r="AT1012" t="s">
        <v>90</v>
      </c>
      <c r="AU1012" t="s"/>
      <c r="AV1012" t="s"/>
      <c r="AW1012" t="s"/>
      <c r="AX1012" t="s"/>
      <c r="AY1012" t="n">
        <v>1720274</v>
      </c>
      <c r="AZ1012" t="s">
        <v>1390</v>
      </c>
      <c r="BA1012" t="s"/>
      <c r="BB1012" t="n">
        <v>38488</v>
      </c>
      <c r="BC1012" t="n">
        <v>13.345965</v>
      </c>
      <c r="BD1012" t="n">
        <v>52.523343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1387</v>
      </c>
      <c r="F1013" t="n">
        <v>3598128</v>
      </c>
      <c r="G1013" t="s">
        <v>74</v>
      </c>
      <c r="H1013" t="s">
        <v>75</v>
      </c>
      <c r="I1013" t="s"/>
      <c r="J1013" t="s">
        <v>74</v>
      </c>
      <c r="K1013" t="n">
        <v>137.5</v>
      </c>
      <c r="L1013" t="s">
        <v>76</v>
      </c>
      <c r="M1013" t="s"/>
      <c r="N1013" t="s">
        <v>1397</v>
      </c>
      <c r="O1013" t="s">
        <v>78</v>
      </c>
      <c r="P1013" t="s">
        <v>1389</v>
      </c>
      <c r="Q1013" t="s"/>
      <c r="R1013" t="s">
        <v>79</v>
      </c>
      <c r="S1013" t="s">
        <v>1305</v>
      </c>
      <c r="T1013" t="s">
        <v>81</v>
      </c>
      <c r="U1013" t="s">
        <v>82</v>
      </c>
      <c r="V1013" t="s">
        <v>83</v>
      </c>
      <c r="W1013" t="s">
        <v>108</v>
      </c>
      <c r="X1013" t="s"/>
      <c r="Y1013" t="s">
        <v>85</v>
      </c>
      <c r="Z1013">
        <f>HYPERLINK("https://hotelmonitor-cachepage.eclerx.com/savepage/tk_15444264289706156_sr_2399.html","info")</f>
        <v/>
      </c>
      <c r="AA1013" t="n">
        <v>402729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88</v>
      </c>
      <c r="AO1013" t="s"/>
      <c r="AP1013" t="n">
        <v>109</v>
      </c>
      <c r="AQ1013" t="s">
        <v>89</v>
      </c>
      <c r="AR1013" t="s"/>
      <c r="AS1013" t="s"/>
      <c r="AT1013" t="s">
        <v>90</v>
      </c>
      <c r="AU1013" t="s"/>
      <c r="AV1013" t="s"/>
      <c r="AW1013" t="s"/>
      <c r="AX1013" t="s"/>
      <c r="AY1013" t="n">
        <v>1720274</v>
      </c>
      <c r="AZ1013" t="s">
        <v>1390</v>
      </c>
      <c r="BA1013" t="s"/>
      <c r="BB1013" t="n">
        <v>38488</v>
      </c>
      <c r="BC1013" t="n">
        <v>13.345965</v>
      </c>
      <c r="BD1013" t="n">
        <v>52.523343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1387</v>
      </c>
      <c r="F1014" t="n">
        <v>3598128</v>
      </c>
      <c r="G1014" t="s">
        <v>74</v>
      </c>
      <c r="H1014" t="s">
        <v>75</v>
      </c>
      <c r="I1014" t="s"/>
      <c r="J1014" t="s">
        <v>74</v>
      </c>
      <c r="K1014" t="n">
        <v>142</v>
      </c>
      <c r="L1014" t="s">
        <v>76</v>
      </c>
      <c r="M1014" t="s"/>
      <c r="N1014" t="s">
        <v>1398</v>
      </c>
      <c r="O1014" t="s">
        <v>78</v>
      </c>
      <c r="P1014" t="s">
        <v>1389</v>
      </c>
      <c r="Q1014" t="s"/>
      <c r="R1014" t="s">
        <v>79</v>
      </c>
      <c r="S1014" t="s">
        <v>1399</v>
      </c>
      <c r="T1014" t="s">
        <v>81</v>
      </c>
      <c r="U1014" t="s">
        <v>82</v>
      </c>
      <c r="V1014" t="s">
        <v>83</v>
      </c>
      <c r="W1014" t="s">
        <v>84</v>
      </c>
      <c r="X1014" t="s"/>
      <c r="Y1014" t="s">
        <v>85</v>
      </c>
      <c r="Z1014">
        <f>HYPERLINK("https://hotelmonitor-cachepage.eclerx.com/savepage/tk_15444264289706156_sr_2399.html","info")</f>
        <v/>
      </c>
      <c r="AA1014" t="n">
        <v>402729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88</v>
      </c>
      <c r="AO1014" t="s"/>
      <c r="AP1014" t="n">
        <v>109</v>
      </c>
      <c r="AQ1014" t="s">
        <v>89</v>
      </c>
      <c r="AR1014" t="s"/>
      <c r="AS1014" t="s"/>
      <c r="AT1014" t="s">
        <v>90</v>
      </c>
      <c r="AU1014" t="s"/>
      <c r="AV1014" t="s"/>
      <c r="AW1014" t="s"/>
      <c r="AX1014" t="s"/>
      <c r="AY1014" t="n">
        <v>1720274</v>
      </c>
      <c r="AZ1014" t="s">
        <v>1390</v>
      </c>
      <c r="BA1014" t="s"/>
      <c r="BB1014" t="n">
        <v>38488</v>
      </c>
      <c r="BC1014" t="n">
        <v>13.345965</v>
      </c>
      <c r="BD1014" t="n">
        <v>52.523343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1387</v>
      </c>
      <c r="F1015" t="n">
        <v>3598128</v>
      </c>
      <c r="G1015" t="s">
        <v>74</v>
      </c>
      <c r="H1015" t="s">
        <v>75</v>
      </c>
      <c r="I1015" t="s"/>
      <c r="J1015" t="s">
        <v>74</v>
      </c>
      <c r="K1015" t="n">
        <v>152</v>
      </c>
      <c r="L1015" t="s">
        <v>76</v>
      </c>
      <c r="M1015" t="s"/>
      <c r="N1015" t="s">
        <v>1400</v>
      </c>
      <c r="O1015" t="s">
        <v>78</v>
      </c>
      <c r="P1015" t="s">
        <v>1389</v>
      </c>
      <c r="Q1015" t="s"/>
      <c r="R1015" t="s">
        <v>79</v>
      </c>
      <c r="S1015" t="s">
        <v>1401</v>
      </c>
      <c r="T1015" t="s">
        <v>81</v>
      </c>
      <c r="U1015" t="s">
        <v>82</v>
      </c>
      <c r="V1015" t="s">
        <v>83</v>
      </c>
      <c r="W1015" t="s">
        <v>108</v>
      </c>
      <c r="X1015" t="s"/>
      <c r="Y1015" t="s">
        <v>85</v>
      </c>
      <c r="Z1015">
        <f>HYPERLINK("https://hotelmonitor-cachepage.eclerx.com/savepage/tk_15444264289706156_sr_2399.html","info")</f>
        <v/>
      </c>
      <c r="AA1015" t="n">
        <v>402729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88</v>
      </c>
      <c r="AO1015" t="s"/>
      <c r="AP1015" t="n">
        <v>109</v>
      </c>
      <c r="AQ1015" t="s">
        <v>89</v>
      </c>
      <c r="AR1015" t="s"/>
      <c r="AS1015" t="s"/>
      <c r="AT1015" t="s">
        <v>90</v>
      </c>
      <c r="AU1015" t="s"/>
      <c r="AV1015" t="s"/>
      <c r="AW1015" t="s"/>
      <c r="AX1015" t="s"/>
      <c r="AY1015" t="n">
        <v>1720274</v>
      </c>
      <c r="AZ1015" t="s">
        <v>1390</v>
      </c>
      <c r="BA1015" t="s"/>
      <c r="BB1015" t="n">
        <v>38488</v>
      </c>
      <c r="BC1015" t="n">
        <v>13.345965</v>
      </c>
      <c r="BD1015" t="n">
        <v>52.523343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1387</v>
      </c>
      <c r="F1016" t="n">
        <v>3598128</v>
      </c>
      <c r="G1016" t="s">
        <v>74</v>
      </c>
      <c r="H1016" t="s">
        <v>75</v>
      </c>
      <c r="I1016" t="s"/>
      <c r="J1016" t="s">
        <v>74</v>
      </c>
      <c r="K1016" t="n">
        <v>162</v>
      </c>
      <c r="L1016" t="s">
        <v>76</v>
      </c>
      <c r="M1016" t="s"/>
      <c r="N1016" t="s">
        <v>1402</v>
      </c>
      <c r="O1016" t="s">
        <v>78</v>
      </c>
      <c r="P1016" t="s">
        <v>1389</v>
      </c>
      <c r="Q1016" t="s"/>
      <c r="R1016" t="s">
        <v>79</v>
      </c>
      <c r="S1016" t="s">
        <v>833</v>
      </c>
      <c r="T1016" t="s">
        <v>81</v>
      </c>
      <c r="U1016" t="s">
        <v>82</v>
      </c>
      <c r="V1016" t="s">
        <v>83</v>
      </c>
      <c r="W1016" t="s">
        <v>108</v>
      </c>
      <c r="X1016" t="s"/>
      <c r="Y1016" t="s">
        <v>85</v>
      </c>
      <c r="Z1016">
        <f>HYPERLINK("https://hotelmonitor-cachepage.eclerx.com/savepage/tk_15444264289706156_sr_2399.html","info")</f>
        <v/>
      </c>
      <c r="AA1016" t="n">
        <v>402729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88</v>
      </c>
      <c r="AO1016" t="s"/>
      <c r="AP1016" t="n">
        <v>109</v>
      </c>
      <c r="AQ1016" t="s">
        <v>89</v>
      </c>
      <c r="AR1016" t="s"/>
      <c r="AS1016" t="s"/>
      <c r="AT1016" t="s">
        <v>90</v>
      </c>
      <c r="AU1016" t="s"/>
      <c r="AV1016" t="s"/>
      <c r="AW1016" t="s"/>
      <c r="AX1016" t="s"/>
      <c r="AY1016" t="n">
        <v>1720274</v>
      </c>
      <c r="AZ1016" t="s">
        <v>1390</v>
      </c>
      <c r="BA1016" t="s"/>
      <c r="BB1016" t="n">
        <v>38488</v>
      </c>
      <c r="BC1016" t="n">
        <v>13.345965</v>
      </c>
      <c r="BD1016" t="n">
        <v>52.523343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1403</v>
      </c>
      <c r="F1017" t="n">
        <v>1694689</v>
      </c>
      <c r="G1017" t="s">
        <v>74</v>
      </c>
      <c r="H1017" t="s">
        <v>75</v>
      </c>
      <c r="I1017" t="s"/>
      <c r="J1017" t="s">
        <v>74</v>
      </c>
      <c r="K1017" t="n">
        <v>75</v>
      </c>
      <c r="L1017" t="s">
        <v>76</v>
      </c>
      <c r="M1017" t="s"/>
      <c r="N1017" t="s">
        <v>121</v>
      </c>
      <c r="O1017" t="s">
        <v>78</v>
      </c>
      <c r="P1017" t="s">
        <v>1404</v>
      </c>
      <c r="Q1017" t="s"/>
      <c r="R1017" t="s">
        <v>79</v>
      </c>
      <c r="S1017" t="s">
        <v>419</v>
      </c>
      <c r="T1017" t="s">
        <v>81</v>
      </c>
      <c r="U1017" t="s">
        <v>82</v>
      </c>
      <c r="V1017" t="s">
        <v>83</v>
      </c>
      <c r="W1017" t="s">
        <v>84</v>
      </c>
      <c r="X1017" t="s"/>
      <c r="Y1017" t="s">
        <v>85</v>
      </c>
      <c r="Z1017">
        <f>HYPERLINK("https://hotelmonitor-cachepage.eclerx.com/savepage/tk_15444268493699434_sr_2399.html","info")</f>
        <v/>
      </c>
      <c r="AA1017" t="n">
        <v>361639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88</v>
      </c>
      <c r="AO1017" t="s"/>
      <c r="AP1017" t="n">
        <v>228</v>
      </c>
      <c r="AQ1017" t="s">
        <v>89</v>
      </c>
      <c r="AR1017" t="s"/>
      <c r="AS1017" t="s"/>
      <c r="AT1017" t="s">
        <v>90</v>
      </c>
      <c r="AU1017" t="s"/>
      <c r="AV1017" t="s"/>
      <c r="AW1017" t="s"/>
      <c r="AX1017" t="s"/>
      <c r="AY1017" t="n">
        <v>1595591</v>
      </c>
      <c r="AZ1017" t="s">
        <v>1405</v>
      </c>
      <c r="BA1017" t="s"/>
      <c r="BB1017" t="n">
        <v>653392</v>
      </c>
      <c r="BC1017" t="n">
        <v>13.415542</v>
      </c>
      <c r="BD1017" t="n">
        <v>52.511313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1403</v>
      </c>
      <c r="F1018" t="n">
        <v>1694689</v>
      </c>
      <c r="G1018" t="s">
        <v>74</v>
      </c>
      <c r="H1018" t="s">
        <v>75</v>
      </c>
      <c r="I1018" t="s"/>
      <c r="J1018" t="s">
        <v>74</v>
      </c>
      <c r="K1018" t="n">
        <v>105</v>
      </c>
      <c r="L1018" t="s">
        <v>76</v>
      </c>
      <c r="M1018" t="s"/>
      <c r="N1018" t="s">
        <v>224</v>
      </c>
      <c r="O1018" t="s">
        <v>78</v>
      </c>
      <c r="P1018" t="s">
        <v>1404</v>
      </c>
      <c r="Q1018" t="s"/>
      <c r="R1018" t="s">
        <v>79</v>
      </c>
      <c r="S1018" t="s">
        <v>1059</v>
      </c>
      <c r="T1018" t="s">
        <v>81</v>
      </c>
      <c r="U1018" t="s">
        <v>82</v>
      </c>
      <c r="V1018" t="s">
        <v>83</v>
      </c>
      <c r="W1018" t="s">
        <v>84</v>
      </c>
      <c r="X1018" t="s"/>
      <c r="Y1018" t="s">
        <v>85</v>
      </c>
      <c r="Z1018">
        <f>HYPERLINK("https://hotelmonitor-cachepage.eclerx.com/savepage/tk_15444268493699434_sr_2399.html","info")</f>
        <v/>
      </c>
      <c r="AA1018" t="n">
        <v>361639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88</v>
      </c>
      <c r="AO1018" t="s"/>
      <c r="AP1018" t="n">
        <v>228</v>
      </c>
      <c r="AQ1018" t="s">
        <v>89</v>
      </c>
      <c r="AR1018" t="s"/>
      <c r="AS1018" t="s"/>
      <c r="AT1018" t="s">
        <v>90</v>
      </c>
      <c r="AU1018" t="s"/>
      <c r="AV1018" t="s"/>
      <c r="AW1018" t="s"/>
      <c r="AX1018" t="s"/>
      <c r="AY1018" t="n">
        <v>1595591</v>
      </c>
      <c r="AZ1018" t="s">
        <v>1405</v>
      </c>
      <c r="BA1018" t="s"/>
      <c r="BB1018" t="n">
        <v>653392</v>
      </c>
      <c r="BC1018" t="n">
        <v>13.415542</v>
      </c>
      <c r="BD1018" t="n">
        <v>52.511313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1403</v>
      </c>
      <c r="F1019" t="n">
        <v>1694689</v>
      </c>
      <c r="G1019" t="s">
        <v>74</v>
      </c>
      <c r="H1019" t="s">
        <v>75</v>
      </c>
      <c r="I1019" t="s"/>
      <c r="J1019" t="s">
        <v>74</v>
      </c>
      <c r="K1019" t="n">
        <v>125</v>
      </c>
      <c r="L1019" t="s">
        <v>76</v>
      </c>
      <c r="M1019" t="s"/>
      <c r="N1019" t="s">
        <v>166</v>
      </c>
      <c r="O1019" t="s">
        <v>78</v>
      </c>
      <c r="P1019" t="s">
        <v>1404</v>
      </c>
      <c r="Q1019" t="s"/>
      <c r="R1019" t="s">
        <v>79</v>
      </c>
      <c r="S1019" t="s">
        <v>638</v>
      </c>
      <c r="T1019" t="s">
        <v>81</v>
      </c>
      <c r="U1019" t="s">
        <v>82</v>
      </c>
      <c r="V1019" t="s">
        <v>83</v>
      </c>
      <c r="W1019" t="s">
        <v>84</v>
      </c>
      <c r="X1019" t="s"/>
      <c r="Y1019" t="s">
        <v>85</v>
      </c>
      <c r="Z1019">
        <f>HYPERLINK("https://hotelmonitor-cachepage.eclerx.com/savepage/tk_15444268493699434_sr_2399.html","info")</f>
        <v/>
      </c>
      <c r="AA1019" t="n">
        <v>361639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88</v>
      </c>
      <c r="AO1019" t="s"/>
      <c r="AP1019" t="n">
        <v>228</v>
      </c>
      <c r="AQ1019" t="s">
        <v>89</v>
      </c>
      <c r="AR1019" t="s"/>
      <c r="AS1019" t="s"/>
      <c r="AT1019" t="s">
        <v>90</v>
      </c>
      <c r="AU1019" t="s"/>
      <c r="AV1019" t="s"/>
      <c r="AW1019" t="s"/>
      <c r="AX1019" t="s"/>
      <c r="AY1019" t="n">
        <v>1595591</v>
      </c>
      <c r="AZ1019" t="s">
        <v>1405</v>
      </c>
      <c r="BA1019" t="s"/>
      <c r="BB1019" t="n">
        <v>653392</v>
      </c>
      <c r="BC1019" t="n">
        <v>13.415542</v>
      </c>
      <c r="BD1019" t="n">
        <v>52.511313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1403</v>
      </c>
      <c r="F1020" t="n">
        <v>1694689</v>
      </c>
      <c r="G1020" t="s">
        <v>74</v>
      </c>
      <c r="H1020" t="s">
        <v>75</v>
      </c>
      <c r="I1020" t="s"/>
      <c r="J1020" t="s">
        <v>74</v>
      </c>
      <c r="K1020" t="n">
        <v>140.53</v>
      </c>
      <c r="L1020" t="s">
        <v>76</v>
      </c>
      <c r="M1020" t="s"/>
      <c r="N1020" t="s">
        <v>224</v>
      </c>
      <c r="O1020" t="s">
        <v>78</v>
      </c>
      <c r="P1020" t="s">
        <v>1404</v>
      </c>
      <c r="Q1020" t="s"/>
      <c r="R1020" t="s">
        <v>79</v>
      </c>
      <c r="S1020" t="s">
        <v>1406</v>
      </c>
      <c r="T1020" t="s">
        <v>81</v>
      </c>
      <c r="U1020" t="s">
        <v>82</v>
      </c>
      <c r="V1020" t="s">
        <v>83</v>
      </c>
      <c r="W1020" t="s">
        <v>108</v>
      </c>
      <c r="X1020" t="s"/>
      <c r="Y1020" t="s">
        <v>85</v>
      </c>
      <c r="Z1020">
        <f>HYPERLINK("https://hotelmonitor-cachepage.eclerx.com/savepage/tk_15444268493699434_sr_2399.html","info")</f>
        <v/>
      </c>
      <c r="AA1020" t="n">
        <v>361639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88</v>
      </c>
      <c r="AO1020" t="s"/>
      <c r="AP1020" t="n">
        <v>228</v>
      </c>
      <c r="AQ1020" t="s">
        <v>89</v>
      </c>
      <c r="AR1020" t="s"/>
      <c r="AS1020" t="s"/>
      <c r="AT1020" t="s">
        <v>90</v>
      </c>
      <c r="AU1020" t="s"/>
      <c r="AV1020" t="s"/>
      <c r="AW1020" t="s"/>
      <c r="AX1020" t="s"/>
      <c r="AY1020" t="n">
        <v>1595591</v>
      </c>
      <c r="AZ1020" t="s">
        <v>1405</v>
      </c>
      <c r="BA1020" t="s"/>
      <c r="BB1020" t="n">
        <v>653392</v>
      </c>
      <c r="BC1020" t="n">
        <v>13.415542</v>
      </c>
      <c r="BD1020" t="n">
        <v>52.511313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1403</v>
      </c>
      <c r="F1021" t="n">
        <v>1694689</v>
      </c>
      <c r="G1021" t="s">
        <v>74</v>
      </c>
      <c r="H1021" t="s">
        <v>75</v>
      </c>
      <c r="I1021" t="s"/>
      <c r="J1021" t="s">
        <v>74</v>
      </c>
      <c r="K1021" t="n">
        <v>160.53</v>
      </c>
      <c r="L1021" t="s">
        <v>76</v>
      </c>
      <c r="M1021" t="s"/>
      <c r="N1021" t="s">
        <v>166</v>
      </c>
      <c r="O1021" t="s">
        <v>78</v>
      </c>
      <c r="P1021" t="s">
        <v>1404</v>
      </c>
      <c r="Q1021" t="s"/>
      <c r="R1021" t="s">
        <v>79</v>
      </c>
      <c r="S1021" t="s">
        <v>1407</v>
      </c>
      <c r="T1021" t="s">
        <v>81</v>
      </c>
      <c r="U1021" t="s">
        <v>82</v>
      </c>
      <c r="V1021" t="s">
        <v>83</v>
      </c>
      <c r="W1021" t="s">
        <v>108</v>
      </c>
      <c r="X1021" t="s"/>
      <c r="Y1021" t="s">
        <v>85</v>
      </c>
      <c r="Z1021">
        <f>HYPERLINK("https://hotelmonitor-cachepage.eclerx.com/savepage/tk_15444268493699434_sr_2399.html","info")</f>
        <v/>
      </c>
      <c r="AA1021" t="n">
        <v>361639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88</v>
      </c>
      <c r="AO1021" t="s"/>
      <c r="AP1021" t="n">
        <v>228</v>
      </c>
      <c r="AQ1021" t="s">
        <v>89</v>
      </c>
      <c r="AR1021" t="s"/>
      <c r="AS1021" t="s"/>
      <c r="AT1021" t="s">
        <v>90</v>
      </c>
      <c r="AU1021" t="s"/>
      <c r="AV1021" t="s"/>
      <c r="AW1021" t="s"/>
      <c r="AX1021" t="s"/>
      <c r="AY1021" t="n">
        <v>1595591</v>
      </c>
      <c r="AZ1021" t="s">
        <v>1405</v>
      </c>
      <c r="BA1021" t="s"/>
      <c r="BB1021" t="n">
        <v>653392</v>
      </c>
      <c r="BC1021" t="n">
        <v>13.415542</v>
      </c>
      <c r="BD1021" t="n">
        <v>52.511313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1408</v>
      </c>
      <c r="F1022" t="n">
        <v>-1</v>
      </c>
      <c r="G1022" t="s">
        <v>74</v>
      </c>
      <c r="H1022" t="s">
        <v>75</v>
      </c>
      <c r="I1022" t="s"/>
      <c r="J1022" t="s">
        <v>74</v>
      </c>
      <c r="K1022" t="n">
        <v>63.5</v>
      </c>
      <c r="L1022" t="s">
        <v>76</v>
      </c>
      <c r="M1022" t="s"/>
      <c r="N1022" t="s">
        <v>158</v>
      </c>
      <c r="O1022" t="s">
        <v>78</v>
      </c>
      <c r="P1022" t="s">
        <v>1408</v>
      </c>
      <c r="Q1022" t="s"/>
      <c r="R1022" t="s">
        <v>79</v>
      </c>
      <c r="S1022" t="s">
        <v>755</v>
      </c>
      <c r="T1022" t="s">
        <v>81</v>
      </c>
      <c r="U1022" t="s">
        <v>82</v>
      </c>
      <c r="V1022" t="s">
        <v>83</v>
      </c>
      <c r="W1022" t="s">
        <v>84</v>
      </c>
      <c r="X1022" t="s"/>
      <c r="Y1022" t="s">
        <v>85</v>
      </c>
      <c r="Z1022">
        <f>HYPERLINK("https://hotelmonitor-cachepage.eclerx.com/savepage/tk_15444265915469553_sr_2399.html","info")</f>
        <v/>
      </c>
      <c r="AA1022" t="n">
        <v>-6796491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88</v>
      </c>
      <c r="AO1022" t="s"/>
      <c r="AP1022" t="n">
        <v>154</v>
      </c>
      <c r="AQ1022" t="s">
        <v>89</v>
      </c>
      <c r="AR1022" t="s"/>
      <c r="AS1022" t="s"/>
      <c r="AT1022" t="s">
        <v>90</v>
      </c>
      <c r="AU1022" t="s"/>
      <c r="AV1022" t="s"/>
      <c r="AW1022" t="s"/>
      <c r="AX1022" t="s"/>
      <c r="AY1022" t="n">
        <v>6796491</v>
      </c>
      <c r="AZ1022" t="s">
        <v>1409</v>
      </c>
      <c r="BA1022" t="s"/>
      <c r="BB1022" t="n">
        <v>26176</v>
      </c>
      <c r="BC1022" t="n">
        <v>13.520404</v>
      </c>
      <c r="BD1022" t="n">
        <v>52.500535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1408</v>
      </c>
      <c r="F1023" t="n">
        <v>-1</v>
      </c>
      <c r="G1023" t="s">
        <v>74</v>
      </c>
      <c r="H1023" t="s">
        <v>75</v>
      </c>
      <c r="I1023" t="s"/>
      <c r="J1023" t="s">
        <v>74</v>
      </c>
      <c r="K1023" t="n">
        <v>67.5</v>
      </c>
      <c r="L1023" t="s">
        <v>76</v>
      </c>
      <c r="M1023" t="s"/>
      <c r="N1023" t="s">
        <v>113</v>
      </c>
      <c r="O1023" t="s">
        <v>78</v>
      </c>
      <c r="P1023" t="s">
        <v>1408</v>
      </c>
      <c r="Q1023" t="s"/>
      <c r="R1023" t="s">
        <v>79</v>
      </c>
      <c r="S1023" t="s">
        <v>1000</v>
      </c>
      <c r="T1023" t="s">
        <v>81</v>
      </c>
      <c r="U1023" t="s">
        <v>82</v>
      </c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HYPERLINK("https://hotelmonitor-cachepage.eclerx.com/savepage/tk_15444265915469553_sr_2399.html","info")</f>
        <v/>
      </c>
      <c r="AA1023" t="n">
        <v>-6796491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88</v>
      </c>
      <c r="AO1023" t="s"/>
      <c r="AP1023" t="n">
        <v>154</v>
      </c>
      <c r="AQ1023" t="s">
        <v>89</v>
      </c>
      <c r="AR1023" t="s"/>
      <c r="AS1023" t="s"/>
      <c r="AT1023" t="s">
        <v>90</v>
      </c>
      <c r="AU1023" t="s"/>
      <c r="AV1023" t="s"/>
      <c r="AW1023" t="s"/>
      <c r="AX1023" t="s"/>
      <c r="AY1023" t="n">
        <v>6796491</v>
      </c>
      <c r="AZ1023" t="s">
        <v>1409</v>
      </c>
      <c r="BA1023" t="s"/>
      <c r="BB1023" t="n">
        <v>26176</v>
      </c>
      <c r="BC1023" t="n">
        <v>13.520404</v>
      </c>
      <c r="BD1023" t="n">
        <v>52.500535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1408</v>
      </c>
      <c r="F1024" t="n">
        <v>-1</v>
      </c>
      <c r="G1024" t="s">
        <v>74</v>
      </c>
      <c r="H1024" t="s">
        <v>75</v>
      </c>
      <c r="I1024" t="s"/>
      <c r="J1024" t="s">
        <v>74</v>
      </c>
      <c r="K1024" t="n">
        <v>77.5</v>
      </c>
      <c r="L1024" t="s">
        <v>76</v>
      </c>
      <c r="M1024" t="s"/>
      <c r="N1024" t="s">
        <v>131</v>
      </c>
      <c r="O1024" t="s">
        <v>78</v>
      </c>
      <c r="P1024" t="s">
        <v>1408</v>
      </c>
      <c r="Q1024" t="s"/>
      <c r="R1024" t="s">
        <v>79</v>
      </c>
      <c r="S1024" t="s">
        <v>436</v>
      </c>
      <c r="T1024" t="s">
        <v>81</v>
      </c>
      <c r="U1024" t="s">
        <v>82</v>
      </c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HYPERLINK("https://hotelmonitor-cachepage.eclerx.com/savepage/tk_15444265915469553_sr_2399.html","info")</f>
        <v/>
      </c>
      <c r="AA1024" t="n">
        <v>-6796491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88</v>
      </c>
      <c r="AO1024" t="s"/>
      <c r="AP1024" t="n">
        <v>154</v>
      </c>
      <c r="AQ1024" t="s">
        <v>89</v>
      </c>
      <c r="AR1024" t="s"/>
      <c r="AS1024" t="s"/>
      <c r="AT1024" t="s">
        <v>90</v>
      </c>
      <c r="AU1024" t="s"/>
      <c r="AV1024" t="s"/>
      <c r="AW1024" t="s"/>
      <c r="AX1024" t="s"/>
      <c r="AY1024" t="n">
        <v>6796491</v>
      </c>
      <c r="AZ1024" t="s">
        <v>1409</v>
      </c>
      <c r="BA1024" t="s"/>
      <c r="BB1024" t="n">
        <v>26176</v>
      </c>
      <c r="BC1024" t="n">
        <v>13.520404</v>
      </c>
      <c r="BD1024" t="n">
        <v>52.500535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1410</v>
      </c>
      <c r="F1025" t="n">
        <v>455194</v>
      </c>
      <c r="G1025" t="s">
        <v>74</v>
      </c>
      <c r="H1025" t="s">
        <v>75</v>
      </c>
      <c r="I1025" t="s"/>
      <c r="J1025" t="s">
        <v>74</v>
      </c>
      <c r="K1025" t="n">
        <v>330</v>
      </c>
      <c r="L1025" t="s">
        <v>76</v>
      </c>
      <c r="M1025" t="s"/>
      <c r="N1025" t="s">
        <v>244</v>
      </c>
      <c r="O1025" t="s">
        <v>78</v>
      </c>
      <c r="P1025" t="s">
        <v>1411</v>
      </c>
      <c r="Q1025" t="s"/>
      <c r="R1025" t="s">
        <v>277</v>
      </c>
      <c r="S1025" t="s">
        <v>288</v>
      </c>
      <c r="T1025" t="s">
        <v>81</v>
      </c>
      <c r="U1025" t="s">
        <v>82</v>
      </c>
      <c r="V1025" t="s">
        <v>83</v>
      </c>
      <c r="W1025" t="s">
        <v>108</v>
      </c>
      <c r="X1025" t="s"/>
      <c r="Y1025" t="s">
        <v>85</v>
      </c>
      <c r="Z1025">
        <f>HYPERLINK("https://hotelmonitor-cachepage.eclerx.com/savepage/tk_1544427611666868_sr_2399.html","info")</f>
        <v/>
      </c>
      <c r="AA1025" t="n">
        <v>7274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88</v>
      </c>
      <c r="AO1025" t="s"/>
      <c r="AP1025" t="n">
        <v>459</v>
      </c>
      <c r="AQ1025" t="s">
        <v>89</v>
      </c>
      <c r="AR1025" t="s"/>
      <c r="AS1025" t="s"/>
      <c r="AT1025" t="s">
        <v>90</v>
      </c>
      <c r="AU1025" t="s"/>
      <c r="AV1025" t="s"/>
      <c r="AW1025" t="s"/>
      <c r="AX1025" t="s"/>
      <c r="AY1025" t="n">
        <v>163000</v>
      </c>
      <c r="AZ1025" t="s">
        <v>1412</v>
      </c>
      <c r="BA1025" t="s"/>
      <c r="BB1025" t="n">
        <v>55518</v>
      </c>
      <c r="BC1025" t="n">
        <v>13.37992</v>
      </c>
      <c r="BD1025" t="n">
        <v>52.51624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1410</v>
      </c>
      <c r="F1026" t="n">
        <v>455194</v>
      </c>
      <c r="G1026" t="s">
        <v>74</v>
      </c>
      <c r="H1026" t="s">
        <v>75</v>
      </c>
      <c r="I1026" t="s"/>
      <c r="J1026" t="s">
        <v>74</v>
      </c>
      <c r="K1026" t="n">
        <v>690</v>
      </c>
      <c r="L1026" t="s">
        <v>76</v>
      </c>
      <c r="M1026" t="s"/>
      <c r="N1026" t="s">
        <v>246</v>
      </c>
      <c r="O1026" t="s">
        <v>78</v>
      </c>
      <c r="P1026" t="s">
        <v>1411</v>
      </c>
      <c r="Q1026" t="s"/>
      <c r="R1026" t="s">
        <v>277</v>
      </c>
      <c r="S1026" t="s">
        <v>1413</v>
      </c>
      <c r="T1026" t="s">
        <v>81</v>
      </c>
      <c r="U1026" t="s">
        <v>82</v>
      </c>
      <c r="V1026" t="s">
        <v>83</v>
      </c>
      <c r="W1026" t="s">
        <v>108</v>
      </c>
      <c r="X1026" t="s"/>
      <c r="Y1026" t="s">
        <v>85</v>
      </c>
      <c r="Z1026">
        <f>HYPERLINK("https://hotelmonitor-cachepage.eclerx.com/savepage/tk_1544427611666868_sr_2399.html","info")</f>
        <v/>
      </c>
      <c r="AA1026" t="n">
        <v>7274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88</v>
      </c>
      <c r="AO1026" t="s"/>
      <c r="AP1026" t="n">
        <v>459</v>
      </c>
      <c r="AQ1026" t="s">
        <v>89</v>
      </c>
      <c r="AR1026" t="s"/>
      <c r="AS1026" t="s"/>
      <c r="AT1026" t="s">
        <v>90</v>
      </c>
      <c r="AU1026" t="s"/>
      <c r="AV1026" t="s"/>
      <c r="AW1026" t="s"/>
      <c r="AX1026" t="s"/>
      <c r="AY1026" t="n">
        <v>163000</v>
      </c>
      <c r="AZ1026" t="s">
        <v>1412</v>
      </c>
      <c r="BA1026" t="s"/>
      <c r="BB1026" t="n">
        <v>55518</v>
      </c>
      <c r="BC1026" t="n">
        <v>13.37992</v>
      </c>
      <c r="BD1026" t="n">
        <v>52.51624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1414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75</v>
      </c>
      <c r="L1027" t="s">
        <v>76</v>
      </c>
      <c r="M1027" t="s"/>
      <c r="N1027" t="s">
        <v>158</v>
      </c>
      <c r="O1027" t="s">
        <v>78</v>
      </c>
      <c r="P1027" t="s">
        <v>1414</v>
      </c>
      <c r="Q1027" t="s"/>
      <c r="R1027" t="s">
        <v>119</v>
      </c>
      <c r="S1027" t="s">
        <v>419</v>
      </c>
      <c r="T1027" t="s">
        <v>81</v>
      </c>
      <c r="U1027" t="s">
        <v>82</v>
      </c>
      <c r="V1027" t="s">
        <v>83</v>
      </c>
      <c r="W1027" t="s">
        <v>108</v>
      </c>
      <c r="X1027" t="s"/>
      <c r="Y1027" t="s">
        <v>85</v>
      </c>
      <c r="Z1027">
        <f>HYPERLINK("https://hotelmonitor-cachepage.eclerx.com/savepage/tk_15444275938879468_sr_2399.html","info")</f>
        <v/>
      </c>
      <c r="AA1027" t="n">
        <v>-2071628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88</v>
      </c>
      <c r="AO1027" t="s"/>
      <c r="AP1027" t="n">
        <v>453</v>
      </c>
      <c r="AQ1027" t="s">
        <v>89</v>
      </c>
      <c r="AR1027" t="s"/>
      <c r="AS1027" t="s"/>
      <c r="AT1027" t="s">
        <v>90</v>
      </c>
      <c r="AU1027" t="s"/>
      <c r="AV1027" t="s"/>
      <c r="AW1027" t="s"/>
      <c r="AX1027" t="s"/>
      <c r="AY1027" t="n">
        <v>2071628</v>
      </c>
      <c r="AZ1027" t="s">
        <v>1415</v>
      </c>
      <c r="BA1027" t="s"/>
      <c r="BB1027" t="n">
        <v>87842</v>
      </c>
      <c r="BC1027" t="n">
        <v>13.497537</v>
      </c>
      <c r="BD1027" t="n">
        <v>52.514532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1414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85</v>
      </c>
      <c r="L1028" t="s">
        <v>76</v>
      </c>
      <c r="M1028" t="s"/>
      <c r="N1028" t="s">
        <v>113</v>
      </c>
      <c r="O1028" t="s">
        <v>78</v>
      </c>
      <c r="P1028" t="s">
        <v>1414</v>
      </c>
      <c r="Q1028" t="s"/>
      <c r="R1028" t="s">
        <v>119</v>
      </c>
      <c r="S1028" t="s">
        <v>412</v>
      </c>
      <c r="T1028" t="s">
        <v>81</v>
      </c>
      <c r="U1028" t="s">
        <v>82</v>
      </c>
      <c r="V1028" t="s">
        <v>83</v>
      </c>
      <c r="W1028" t="s">
        <v>108</v>
      </c>
      <c r="X1028" t="s"/>
      <c r="Y1028" t="s">
        <v>85</v>
      </c>
      <c r="Z1028">
        <f>HYPERLINK("https://hotelmonitor-cachepage.eclerx.com/savepage/tk_15444275938879468_sr_2399.html","info")</f>
        <v/>
      </c>
      <c r="AA1028" t="n">
        <v>-2071628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88</v>
      </c>
      <c r="AO1028" t="s"/>
      <c r="AP1028" t="n">
        <v>453</v>
      </c>
      <c r="AQ1028" t="s">
        <v>89</v>
      </c>
      <c r="AR1028" t="s"/>
      <c r="AS1028" t="s"/>
      <c r="AT1028" t="s">
        <v>90</v>
      </c>
      <c r="AU1028" t="s"/>
      <c r="AV1028" t="s"/>
      <c r="AW1028" t="s"/>
      <c r="AX1028" t="s"/>
      <c r="AY1028" t="n">
        <v>2071628</v>
      </c>
      <c r="AZ1028" t="s">
        <v>1415</v>
      </c>
      <c r="BA1028" t="s"/>
      <c r="BB1028" t="n">
        <v>87842</v>
      </c>
      <c r="BC1028" t="n">
        <v>13.497537</v>
      </c>
      <c r="BD1028" t="n">
        <v>52.514532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1414</v>
      </c>
      <c r="F1029" t="n">
        <v>-1</v>
      </c>
      <c r="G1029" t="s">
        <v>74</v>
      </c>
      <c r="H1029" t="s">
        <v>75</v>
      </c>
      <c r="I1029" t="s"/>
      <c r="J1029" t="s">
        <v>74</v>
      </c>
      <c r="K1029" t="n">
        <v>135</v>
      </c>
      <c r="L1029" t="s">
        <v>76</v>
      </c>
      <c r="M1029" t="s"/>
      <c r="N1029" t="s">
        <v>177</v>
      </c>
      <c r="O1029" t="s">
        <v>78</v>
      </c>
      <c r="P1029" t="s">
        <v>1414</v>
      </c>
      <c r="Q1029" t="s"/>
      <c r="R1029" t="s">
        <v>119</v>
      </c>
      <c r="S1029" t="s">
        <v>1061</v>
      </c>
      <c r="T1029" t="s">
        <v>81</v>
      </c>
      <c r="U1029" t="s">
        <v>82</v>
      </c>
      <c r="V1029" t="s">
        <v>83</v>
      </c>
      <c r="W1029" t="s">
        <v>108</v>
      </c>
      <c r="X1029" t="s"/>
      <c r="Y1029" t="s">
        <v>85</v>
      </c>
      <c r="Z1029">
        <f>HYPERLINK("https://hotelmonitor-cachepage.eclerx.com/savepage/tk_15444275938879468_sr_2399.html","info")</f>
        <v/>
      </c>
      <c r="AA1029" t="n">
        <v>-2071628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88</v>
      </c>
      <c r="AO1029" t="s"/>
      <c r="AP1029" t="n">
        <v>453</v>
      </c>
      <c r="AQ1029" t="s">
        <v>89</v>
      </c>
      <c r="AR1029" t="s"/>
      <c r="AS1029" t="s"/>
      <c r="AT1029" t="s">
        <v>90</v>
      </c>
      <c r="AU1029" t="s"/>
      <c r="AV1029" t="s"/>
      <c r="AW1029" t="s"/>
      <c r="AX1029" t="s"/>
      <c r="AY1029" t="n">
        <v>2071628</v>
      </c>
      <c r="AZ1029" t="s">
        <v>1415</v>
      </c>
      <c r="BA1029" t="s"/>
      <c r="BB1029" t="n">
        <v>87842</v>
      </c>
      <c r="BC1029" t="n">
        <v>13.497537</v>
      </c>
      <c r="BD1029" t="n">
        <v>52.514532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1414</v>
      </c>
      <c r="F1030" t="n">
        <v>-1</v>
      </c>
      <c r="G1030" t="s">
        <v>74</v>
      </c>
      <c r="H1030" t="s">
        <v>75</v>
      </c>
      <c r="I1030" t="s"/>
      <c r="J1030" t="s">
        <v>74</v>
      </c>
      <c r="K1030" t="n">
        <v>160</v>
      </c>
      <c r="L1030" t="s">
        <v>76</v>
      </c>
      <c r="M1030" t="s"/>
      <c r="N1030" t="s">
        <v>392</v>
      </c>
      <c r="O1030" t="s">
        <v>78</v>
      </c>
      <c r="P1030" t="s">
        <v>1414</v>
      </c>
      <c r="Q1030" t="s"/>
      <c r="R1030" t="s">
        <v>119</v>
      </c>
      <c r="S1030" t="s">
        <v>508</v>
      </c>
      <c r="T1030" t="s">
        <v>81</v>
      </c>
      <c r="U1030" t="s">
        <v>82</v>
      </c>
      <c r="V1030" t="s">
        <v>83</v>
      </c>
      <c r="W1030" t="s">
        <v>108</v>
      </c>
      <c r="X1030" t="s"/>
      <c r="Y1030" t="s">
        <v>85</v>
      </c>
      <c r="Z1030">
        <f>HYPERLINK("https://hotelmonitor-cachepage.eclerx.com/savepage/tk_15444275938879468_sr_2399.html","info")</f>
        <v/>
      </c>
      <c r="AA1030" t="n">
        <v>-2071628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88</v>
      </c>
      <c r="AO1030" t="s"/>
      <c r="AP1030" t="n">
        <v>453</v>
      </c>
      <c r="AQ1030" t="s">
        <v>89</v>
      </c>
      <c r="AR1030" t="s"/>
      <c r="AS1030" t="s"/>
      <c r="AT1030" t="s">
        <v>90</v>
      </c>
      <c r="AU1030" t="s"/>
      <c r="AV1030" t="s"/>
      <c r="AW1030" t="s"/>
      <c r="AX1030" t="s"/>
      <c r="AY1030" t="n">
        <v>2071628</v>
      </c>
      <c r="AZ1030" t="s">
        <v>1415</v>
      </c>
      <c r="BA1030" t="s"/>
      <c r="BB1030" t="n">
        <v>87842</v>
      </c>
      <c r="BC1030" t="n">
        <v>13.497537</v>
      </c>
      <c r="BD1030" t="n">
        <v>52.514532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1416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53</v>
      </c>
      <c r="L1031" t="s">
        <v>76</v>
      </c>
      <c r="M1031" t="s"/>
      <c r="N1031" t="s">
        <v>158</v>
      </c>
      <c r="O1031" t="s">
        <v>78</v>
      </c>
      <c r="P1031" t="s">
        <v>1416</v>
      </c>
      <c r="Q1031" t="s"/>
      <c r="R1031" t="s">
        <v>119</v>
      </c>
      <c r="S1031" t="s">
        <v>309</v>
      </c>
      <c r="T1031" t="s">
        <v>81</v>
      </c>
      <c r="U1031" t="s">
        <v>82</v>
      </c>
      <c r="V1031" t="s">
        <v>83</v>
      </c>
      <c r="W1031" t="s">
        <v>108</v>
      </c>
      <c r="X1031" t="s"/>
      <c r="Y1031" t="s">
        <v>85</v>
      </c>
      <c r="Z1031">
        <f>HYPERLINK("https://hotelmonitor-cachepage.eclerx.com/savepage/tk_1544427196525736_sr_2399.html","info")</f>
        <v/>
      </c>
      <c r="AA1031" t="n">
        <v>-6074108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88</v>
      </c>
      <c r="AO1031" t="s"/>
      <c r="AP1031" t="n">
        <v>332</v>
      </c>
      <c r="AQ1031" t="s">
        <v>89</v>
      </c>
      <c r="AR1031" t="s"/>
      <c r="AS1031" t="s"/>
      <c r="AT1031" t="s">
        <v>90</v>
      </c>
      <c r="AU1031" t="s"/>
      <c r="AV1031" t="s"/>
      <c r="AW1031" t="s"/>
      <c r="AX1031" t="s"/>
      <c r="AY1031" t="n">
        <v>6074108</v>
      </c>
      <c r="AZ1031" t="s">
        <v>1417</v>
      </c>
      <c r="BA1031" t="s"/>
      <c r="BB1031" t="n">
        <v>3192</v>
      </c>
      <c r="BC1031" t="n">
        <v>13.309824</v>
      </c>
      <c r="BD1031" t="n">
        <v>52.50019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1416</v>
      </c>
      <c r="F1032" t="n">
        <v>-1</v>
      </c>
      <c r="G1032" t="s">
        <v>74</v>
      </c>
      <c r="H1032" t="s">
        <v>75</v>
      </c>
      <c r="I1032" t="s"/>
      <c r="J1032" t="s">
        <v>74</v>
      </c>
      <c r="K1032" t="n">
        <v>94</v>
      </c>
      <c r="L1032" t="s">
        <v>76</v>
      </c>
      <c r="M1032" t="s"/>
      <c r="N1032" t="s">
        <v>963</v>
      </c>
      <c r="O1032" t="s">
        <v>78</v>
      </c>
      <c r="P1032" t="s">
        <v>1416</v>
      </c>
      <c r="Q1032" t="s"/>
      <c r="R1032" t="s">
        <v>119</v>
      </c>
      <c r="S1032" t="s">
        <v>330</v>
      </c>
      <c r="T1032" t="s">
        <v>81</v>
      </c>
      <c r="U1032" t="s">
        <v>82</v>
      </c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HYPERLINK("https://hotelmonitor-cachepage.eclerx.com/savepage/tk_1544427196525736_sr_2399.html","info")</f>
        <v/>
      </c>
      <c r="AA1032" t="n">
        <v>-6074108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88</v>
      </c>
      <c r="AO1032" t="s"/>
      <c r="AP1032" t="n">
        <v>332</v>
      </c>
      <c r="AQ1032" t="s">
        <v>89</v>
      </c>
      <c r="AR1032" t="s"/>
      <c r="AS1032" t="s"/>
      <c r="AT1032" t="s">
        <v>90</v>
      </c>
      <c r="AU1032" t="s"/>
      <c r="AV1032" t="s"/>
      <c r="AW1032" t="s"/>
      <c r="AX1032" t="s"/>
      <c r="AY1032" t="n">
        <v>6074108</v>
      </c>
      <c r="AZ1032" t="s">
        <v>1417</v>
      </c>
      <c r="BA1032" t="s"/>
      <c r="BB1032" t="n">
        <v>3192</v>
      </c>
      <c r="BC1032" t="n">
        <v>13.309824</v>
      </c>
      <c r="BD1032" t="n">
        <v>52.50019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1416</v>
      </c>
      <c r="F1033" t="n">
        <v>-1</v>
      </c>
      <c r="G1033" t="s">
        <v>74</v>
      </c>
      <c r="H1033" t="s">
        <v>75</v>
      </c>
      <c r="I1033" t="s"/>
      <c r="J1033" t="s">
        <v>74</v>
      </c>
      <c r="K1033" t="n">
        <v>121</v>
      </c>
      <c r="L1033" t="s">
        <v>76</v>
      </c>
      <c r="M1033" t="s"/>
      <c r="N1033" t="s">
        <v>1070</v>
      </c>
      <c r="O1033" t="s">
        <v>78</v>
      </c>
      <c r="P1033" t="s">
        <v>1416</v>
      </c>
      <c r="Q1033" t="s"/>
      <c r="R1033" t="s">
        <v>119</v>
      </c>
      <c r="S1033" t="s">
        <v>230</v>
      </c>
      <c r="T1033" t="s">
        <v>81</v>
      </c>
      <c r="U1033" t="s">
        <v>82</v>
      </c>
      <c r="V1033" t="s">
        <v>83</v>
      </c>
      <c r="W1033" t="s">
        <v>84</v>
      </c>
      <c r="X1033" t="s"/>
      <c r="Y1033" t="s">
        <v>85</v>
      </c>
      <c r="Z1033">
        <f>HYPERLINK("https://hotelmonitor-cachepage.eclerx.com/savepage/tk_1544427196525736_sr_2399.html","info")</f>
        <v/>
      </c>
      <c r="AA1033" t="n">
        <v>-6074108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88</v>
      </c>
      <c r="AO1033" t="s"/>
      <c r="AP1033" t="n">
        <v>332</v>
      </c>
      <c r="AQ1033" t="s">
        <v>89</v>
      </c>
      <c r="AR1033" t="s"/>
      <c r="AS1033" t="s"/>
      <c r="AT1033" t="s">
        <v>90</v>
      </c>
      <c r="AU1033" t="s"/>
      <c r="AV1033" t="s"/>
      <c r="AW1033" t="s"/>
      <c r="AX1033" t="s"/>
      <c r="AY1033" t="n">
        <v>6074108</v>
      </c>
      <c r="AZ1033" t="s">
        <v>1417</v>
      </c>
      <c r="BA1033" t="s"/>
      <c r="BB1033" t="n">
        <v>3192</v>
      </c>
      <c r="BC1033" t="n">
        <v>13.309824</v>
      </c>
      <c r="BD1033" t="n">
        <v>52.50019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1416</v>
      </c>
      <c r="F1034" t="n">
        <v>-1</v>
      </c>
      <c r="G1034" t="s">
        <v>74</v>
      </c>
      <c r="H1034" t="s">
        <v>75</v>
      </c>
      <c r="I1034" t="s"/>
      <c r="J1034" t="s">
        <v>74</v>
      </c>
      <c r="K1034" t="n">
        <v>125</v>
      </c>
      <c r="L1034" t="s">
        <v>76</v>
      </c>
      <c r="M1034" t="s"/>
      <c r="N1034" t="s">
        <v>1070</v>
      </c>
      <c r="O1034" t="s">
        <v>78</v>
      </c>
      <c r="P1034" t="s">
        <v>1416</v>
      </c>
      <c r="Q1034" t="s"/>
      <c r="R1034" t="s">
        <v>119</v>
      </c>
      <c r="S1034" t="s">
        <v>638</v>
      </c>
      <c r="T1034" t="s">
        <v>81</v>
      </c>
      <c r="U1034" t="s">
        <v>82</v>
      </c>
      <c r="V1034" t="s">
        <v>83</v>
      </c>
      <c r="W1034" t="s">
        <v>84</v>
      </c>
      <c r="X1034" t="s"/>
      <c r="Y1034" t="s">
        <v>85</v>
      </c>
      <c r="Z1034">
        <f>HYPERLINK("https://hotelmonitor-cachepage.eclerx.com/savepage/tk_1544427196525736_sr_2399.html","info")</f>
        <v/>
      </c>
      <c r="AA1034" t="n">
        <v>-6074108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88</v>
      </c>
      <c r="AO1034" t="s"/>
      <c r="AP1034" t="n">
        <v>332</v>
      </c>
      <c r="AQ1034" t="s">
        <v>89</v>
      </c>
      <c r="AR1034" t="s"/>
      <c r="AS1034" t="s"/>
      <c r="AT1034" t="s">
        <v>90</v>
      </c>
      <c r="AU1034" t="s"/>
      <c r="AV1034" t="s"/>
      <c r="AW1034" t="s"/>
      <c r="AX1034" t="s"/>
      <c r="AY1034" t="n">
        <v>6074108</v>
      </c>
      <c r="AZ1034" t="s">
        <v>1417</v>
      </c>
      <c r="BA1034" t="s"/>
      <c r="BB1034" t="n">
        <v>3192</v>
      </c>
      <c r="BC1034" t="n">
        <v>13.309824</v>
      </c>
      <c r="BD1034" t="n">
        <v>52.50019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1418</v>
      </c>
      <c r="F1035" t="n">
        <v>-1</v>
      </c>
      <c r="G1035" t="s">
        <v>74</v>
      </c>
      <c r="H1035" t="s">
        <v>75</v>
      </c>
      <c r="I1035" t="s"/>
      <c r="J1035" t="s">
        <v>74</v>
      </c>
      <c r="K1035" t="n">
        <v>81.2</v>
      </c>
      <c r="L1035" t="s">
        <v>76</v>
      </c>
      <c r="M1035" t="s"/>
      <c r="N1035" t="s">
        <v>1419</v>
      </c>
      <c r="O1035" t="s">
        <v>78</v>
      </c>
      <c r="P1035" t="s">
        <v>1418</v>
      </c>
      <c r="Q1035" t="s"/>
      <c r="R1035" t="s">
        <v>79</v>
      </c>
      <c r="S1035" t="s">
        <v>1420</v>
      </c>
      <c r="T1035" t="s">
        <v>81</v>
      </c>
      <c r="U1035" t="s">
        <v>82</v>
      </c>
      <c r="V1035" t="s">
        <v>83</v>
      </c>
      <c r="W1035" t="s">
        <v>108</v>
      </c>
      <c r="X1035" t="s"/>
      <c r="Y1035" t="s">
        <v>85</v>
      </c>
      <c r="Z1035">
        <f>HYPERLINK("https://hotelmonitor-cachepage.eclerx.com/savepage/tk_15444271845968728_sr_2399.html","info")</f>
        <v/>
      </c>
      <c r="AA1035" t="n">
        <v>-5998669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88</v>
      </c>
      <c r="AO1035" t="s"/>
      <c r="AP1035" t="n">
        <v>328</v>
      </c>
      <c r="AQ1035" t="s">
        <v>89</v>
      </c>
      <c r="AR1035" t="s"/>
      <c r="AS1035" t="s"/>
      <c r="AT1035" t="s">
        <v>90</v>
      </c>
      <c r="AU1035" t="s"/>
      <c r="AV1035" t="s"/>
      <c r="AW1035" t="s"/>
      <c r="AX1035" t="s"/>
      <c r="AY1035" t="n">
        <v>5998669</v>
      </c>
      <c r="AZ1035" t="s">
        <v>1421</v>
      </c>
      <c r="BA1035" t="s"/>
      <c r="BB1035" t="n">
        <v>583335</v>
      </c>
      <c r="BC1035" t="n">
        <v>13.426067</v>
      </c>
      <c r="BD1035" t="n">
        <v>52.498789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1418</v>
      </c>
      <c r="F1036" t="n">
        <v>-1</v>
      </c>
      <c r="G1036" t="s">
        <v>74</v>
      </c>
      <c r="H1036" t="s">
        <v>75</v>
      </c>
      <c r="I1036" t="s"/>
      <c r="J1036" t="s">
        <v>74</v>
      </c>
      <c r="K1036" t="n">
        <v>89.2</v>
      </c>
      <c r="L1036" t="s">
        <v>76</v>
      </c>
      <c r="M1036" t="s"/>
      <c r="N1036" t="s">
        <v>224</v>
      </c>
      <c r="O1036" t="s">
        <v>78</v>
      </c>
      <c r="P1036" t="s">
        <v>1418</v>
      </c>
      <c r="Q1036" t="s"/>
      <c r="R1036" t="s">
        <v>79</v>
      </c>
      <c r="S1036" t="s">
        <v>1422</v>
      </c>
      <c r="T1036" t="s">
        <v>81</v>
      </c>
      <c r="U1036" t="s">
        <v>82</v>
      </c>
      <c r="V1036" t="s">
        <v>83</v>
      </c>
      <c r="W1036" t="s">
        <v>108</v>
      </c>
      <c r="X1036" t="s"/>
      <c r="Y1036" t="s">
        <v>85</v>
      </c>
      <c r="Z1036">
        <f>HYPERLINK("https://hotelmonitor-cachepage.eclerx.com/savepage/tk_15444271845968728_sr_2399.html","info")</f>
        <v/>
      </c>
      <c r="AA1036" t="n">
        <v>-5998669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88</v>
      </c>
      <c r="AO1036" t="s"/>
      <c r="AP1036" t="n">
        <v>328</v>
      </c>
      <c r="AQ1036" t="s">
        <v>89</v>
      </c>
      <c r="AR1036" t="s"/>
      <c r="AS1036" t="s"/>
      <c r="AT1036" t="s">
        <v>90</v>
      </c>
      <c r="AU1036" t="s"/>
      <c r="AV1036" t="s"/>
      <c r="AW1036" t="s"/>
      <c r="AX1036" t="s"/>
      <c r="AY1036" t="n">
        <v>5998669</v>
      </c>
      <c r="AZ1036" t="s">
        <v>1421</v>
      </c>
      <c r="BA1036" t="s"/>
      <c r="BB1036" t="n">
        <v>583335</v>
      </c>
      <c r="BC1036" t="n">
        <v>13.426067</v>
      </c>
      <c r="BD1036" t="n">
        <v>52.498789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1418</v>
      </c>
      <c r="F1037" t="n">
        <v>-1</v>
      </c>
      <c r="G1037" t="s">
        <v>74</v>
      </c>
      <c r="H1037" t="s">
        <v>75</v>
      </c>
      <c r="I1037" t="s"/>
      <c r="J1037" t="s">
        <v>74</v>
      </c>
      <c r="K1037" t="n">
        <v>94.75</v>
      </c>
      <c r="L1037" t="s">
        <v>76</v>
      </c>
      <c r="M1037" t="s"/>
      <c r="N1037" t="s">
        <v>129</v>
      </c>
      <c r="O1037" t="s">
        <v>78</v>
      </c>
      <c r="P1037" t="s">
        <v>1418</v>
      </c>
      <c r="Q1037" t="s"/>
      <c r="R1037" t="s">
        <v>79</v>
      </c>
      <c r="S1037" t="s">
        <v>1423</v>
      </c>
      <c r="T1037" t="s">
        <v>81</v>
      </c>
      <c r="U1037" t="s">
        <v>82</v>
      </c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HYPERLINK("https://hotelmonitor-cachepage.eclerx.com/savepage/tk_15444271845968728_sr_2399.html","info")</f>
        <v/>
      </c>
      <c r="AA1037" t="n">
        <v>-5998669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88</v>
      </c>
      <c r="AO1037" t="s"/>
      <c r="AP1037" t="n">
        <v>328</v>
      </c>
      <c r="AQ1037" t="s">
        <v>89</v>
      </c>
      <c r="AR1037" t="s"/>
      <c r="AS1037" t="s"/>
      <c r="AT1037" t="s">
        <v>90</v>
      </c>
      <c r="AU1037" t="s"/>
      <c r="AV1037" t="s"/>
      <c r="AW1037" t="s"/>
      <c r="AX1037" t="s"/>
      <c r="AY1037" t="n">
        <v>5998669</v>
      </c>
      <c r="AZ1037" t="s">
        <v>1421</v>
      </c>
      <c r="BA1037" t="s"/>
      <c r="BB1037" t="n">
        <v>583335</v>
      </c>
      <c r="BC1037" t="n">
        <v>13.426067</v>
      </c>
      <c r="BD1037" t="n">
        <v>52.498789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1418</v>
      </c>
      <c r="F1038" t="n">
        <v>-1</v>
      </c>
      <c r="G1038" t="s">
        <v>74</v>
      </c>
      <c r="H1038" t="s">
        <v>75</v>
      </c>
      <c r="I1038" t="s"/>
      <c r="J1038" t="s">
        <v>74</v>
      </c>
      <c r="K1038" t="n">
        <v>155.2</v>
      </c>
      <c r="L1038" t="s">
        <v>76</v>
      </c>
      <c r="M1038" t="s"/>
      <c r="N1038" t="s">
        <v>1424</v>
      </c>
      <c r="O1038" t="s">
        <v>78</v>
      </c>
      <c r="P1038" t="s">
        <v>1418</v>
      </c>
      <c r="Q1038" t="s"/>
      <c r="R1038" t="s">
        <v>79</v>
      </c>
      <c r="S1038" t="s">
        <v>1425</v>
      </c>
      <c r="T1038" t="s">
        <v>81</v>
      </c>
      <c r="U1038" t="s">
        <v>82</v>
      </c>
      <c r="V1038" t="s">
        <v>83</v>
      </c>
      <c r="W1038" t="s">
        <v>108</v>
      </c>
      <c r="X1038" t="s"/>
      <c r="Y1038" t="s">
        <v>85</v>
      </c>
      <c r="Z1038">
        <f>HYPERLINK("https://hotelmonitor-cachepage.eclerx.com/savepage/tk_15444271845968728_sr_2399.html","info")</f>
        <v/>
      </c>
      <c r="AA1038" t="n">
        <v>-5998669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88</v>
      </c>
      <c r="AO1038" t="s"/>
      <c r="AP1038" t="n">
        <v>328</v>
      </c>
      <c r="AQ1038" t="s">
        <v>89</v>
      </c>
      <c r="AR1038" t="s"/>
      <c r="AS1038" t="s"/>
      <c r="AT1038" t="s">
        <v>90</v>
      </c>
      <c r="AU1038" t="s"/>
      <c r="AV1038" t="s"/>
      <c r="AW1038" t="s"/>
      <c r="AX1038" t="s"/>
      <c r="AY1038" t="n">
        <v>5998669</v>
      </c>
      <c r="AZ1038" t="s">
        <v>1421</v>
      </c>
      <c r="BA1038" t="s"/>
      <c r="BB1038" t="n">
        <v>583335</v>
      </c>
      <c r="BC1038" t="n">
        <v>13.426067</v>
      </c>
      <c r="BD1038" t="n">
        <v>52.498789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1426</v>
      </c>
      <c r="F1039" t="n">
        <v>-1</v>
      </c>
      <c r="G1039" t="s">
        <v>74</v>
      </c>
      <c r="H1039" t="s">
        <v>75</v>
      </c>
      <c r="I1039" t="s"/>
      <c r="J1039" t="s">
        <v>74</v>
      </c>
      <c r="K1039" t="n">
        <v>93.70999999999999</v>
      </c>
      <c r="L1039" t="s">
        <v>76</v>
      </c>
      <c r="M1039" t="s"/>
      <c r="N1039" t="s">
        <v>158</v>
      </c>
      <c r="O1039" t="s">
        <v>78</v>
      </c>
      <c r="P1039" t="s">
        <v>1426</v>
      </c>
      <c r="Q1039" t="s"/>
      <c r="R1039" t="s">
        <v>79</v>
      </c>
      <c r="S1039" t="s">
        <v>1427</v>
      </c>
      <c r="T1039" t="s">
        <v>81</v>
      </c>
      <c r="U1039" t="s">
        <v>82</v>
      </c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HYPERLINK("https://hotelmonitor-cachepage.eclerx.com/savepage/tk_15444275395097718_sr_2399.html","info")</f>
        <v/>
      </c>
      <c r="AA1039" t="n">
        <v>-1003368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88</v>
      </c>
      <c r="AO1039" t="s"/>
      <c r="AP1039" t="n">
        <v>436</v>
      </c>
      <c r="AQ1039" t="s">
        <v>89</v>
      </c>
      <c r="AR1039" t="s"/>
      <c r="AS1039" t="s"/>
      <c r="AT1039" t="s">
        <v>90</v>
      </c>
      <c r="AU1039" t="s"/>
      <c r="AV1039" t="s"/>
      <c r="AW1039" t="s"/>
      <c r="AX1039" t="s"/>
      <c r="AY1039" t="n">
        <v>1003368</v>
      </c>
      <c r="AZ1039" t="s">
        <v>1428</v>
      </c>
      <c r="BA1039" t="s"/>
      <c r="BB1039" t="n">
        <v>431010</v>
      </c>
      <c r="BC1039" t="n">
        <v>13.378002</v>
      </c>
      <c r="BD1039" t="n">
        <v>52.528573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1426</v>
      </c>
      <c r="F1040" t="n">
        <v>-1</v>
      </c>
      <c r="G1040" t="s">
        <v>74</v>
      </c>
      <c r="H1040" t="s">
        <v>75</v>
      </c>
      <c r="I1040" t="s"/>
      <c r="J1040" t="s">
        <v>74</v>
      </c>
      <c r="K1040" t="n">
        <v>110.25</v>
      </c>
      <c r="L1040" t="s">
        <v>76</v>
      </c>
      <c r="M1040" t="s"/>
      <c r="N1040" t="s">
        <v>113</v>
      </c>
      <c r="O1040" t="s">
        <v>78</v>
      </c>
      <c r="P1040" t="s">
        <v>1426</v>
      </c>
      <c r="Q1040" t="s"/>
      <c r="R1040" t="s">
        <v>79</v>
      </c>
      <c r="S1040" t="s">
        <v>1429</v>
      </c>
      <c r="T1040" t="s">
        <v>81</v>
      </c>
      <c r="U1040" t="s">
        <v>82</v>
      </c>
      <c r="V1040" t="s">
        <v>83</v>
      </c>
      <c r="W1040" t="s">
        <v>84</v>
      </c>
      <c r="X1040" t="s"/>
      <c r="Y1040" t="s">
        <v>85</v>
      </c>
      <c r="Z1040">
        <f>HYPERLINK("https://hotelmonitor-cachepage.eclerx.com/savepage/tk_15444275395097718_sr_2399.html","info")</f>
        <v/>
      </c>
      <c r="AA1040" t="n">
        <v>-1003368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88</v>
      </c>
      <c r="AO1040" t="s"/>
      <c r="AP1040" t="n">
        <v>436</v>
      </c>
      <c r="AQ1040" t="s">
        <v>89</v>
      </c>
      <c r="AR1040" t="s"/>
      <c r="AS1040" t="s"/>
      <c r="AT1040" t="s">
        <v>90</v>
      </c>
      <c r="AU1040" t="s"/>
      <c r="AV1040" t="s"/>
      <c r="AW1040" t="s"/>
      <c r="AX1040" t="s"/>
      <c r="AY1040" t="n">
        <v>1003368</v>
      </c>
      <c r="AZ1040" t="s">
        <v>1428</v>
      </c>
      <c r="BA1040" t="s"/>
      <c r="BB1040" t="n">
        <v>431010</v>
      </c>
      <c r="BC1040" t="n">
        <v>13.378002</v>
      </c>
      <c r="BD1040" t="n">
        <v>52.528573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1426</v>
      </c>
      <c r="F1041" t="n">
        <v>-1</v>
      </c>
      <c r="G1041" t="s">
        <v>74</v>
      </c>
      <c r="H1041" t="s">
        <v>75</v>
      </c>
      <c r="I1041" t="s"/>
      <c r="J1041" t="s">
        <v>74</v>
      </c>
      <c r="K1041" t="n">
        <v>140.25</v>
      </c>
      <c r="L1041" t="s">
        <v>76</v>
      </c>
      <c r="M1041" t="s"/>
      <c r="N1041" t="s">
        <v>392</v>
      </c>
      <c r="O1041" t="s">
        <v>78</v>
      </c>
      <c r="P1041" t="s">
        <v>1426</v>
      </c>
      <c r="Q1041" t="s"/>
      <c r="R1041" t="s">
        <v>79</v>
      </c>
      <c r="S1041" t="s">
        <v>1430</v>
      </c>
      <c r="T1041" t="s">
        <v>81</v>
      </c>
      <c r="U1041" t="s">
        <v>82</v>
      </c>
      <c r="V1041" t="s">
        <v>83</v>
      </c>
      <c r="W1041" t="s">
        <v>84</v>
      </c>
      <c r="X1041" t="s"/>
      <c r="Y1041" t="s">
        <v>85</v>
      </c>
      <c r="Z1041">
        <f>HYPERLINK("https://hotelmonitor-cachepage.eclerx.com/savepage/tk_15444275395097718_sr_2399.html","info")</f>
        <v/>
      </c>
      <c r="AA1041" t="n">
        <v>-1003368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88</v>
      </c>
      <c r="AO1041" t="s"/>
      <c r="AP1041" t="n">
        <v>436</v>
      </c>
      <c r="AQ1041" t="s">
        <v>89</v>
      </c>
      <c r="AR1041" t="s"/>
      <c r="AS1041" t="s"/>
      <c r="AT1041" t="s">
        <v>90</v>
      </c>
      <c r="AU1041" t="s"/>
      <c r="AV1041" t="s"/>
      <c r="AW1041" t="s"/>
      <c r="AX1041" t="s"/>
      <c r="AY1041" t="n">
        <v>1003368</v>
      </c>
      <c r="AZ1041" t="s">
        <v>1428</v>
      </c>
      <c r="BA1041" t="s"/>
      <c r="BB1041" t="n">
        <v>431010</v>
      </c>
      <c r="BC1041" t="n">
        <v>13.378002</v>
      </c>
      <c r="BD1041" t="n">
        <v>52.528573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1431</v>
      </c>
      <c r="F1042" t="n">
        <v>116696</v>
      </c>
      <c r="G1042" t="s">
        <v>74</v>
      </c>
      <c r="H1042" t="s">
        <v>75</v>
      </c>
      <c r="I1042" t="s"/>
      <c r="J1042" t="s">
        <v>74</v>
      </c>
      <c r="K1042" t="n">
        <v>66</v>
      </c>
      <c r="L1042" t="s">
        <v>76</v>
      </c>
      <c r="M1042" t="s"/>
      <c r="N1042" t="s">
        <v>1432</v>
      </c>
      <c r="O1042" t="s">
        <v>78</v>
      </c>
      <c r="P1042" t="s">
        <v>1433</v>
      </c>
      <c r="Q1042" t="s"/>
      <c r="R1042" t="s">
        <v>119</v>
      </c>
      <c r="S1042" t="s">
        <v>292</v>
      </c>
      <c r="T1042" t="s">
        <v>81</v>
      </c>
      <c r="U1042" t="s">
        <v>82</v>
      </c>
      <c r="V1042" t="s">
        <v>83</v>
      </c>
      <c r="W1042" t="s">
        <v>84</v>
      </c>
      <c r="X1042" t="s"/>
      <c r="Y1042" t="s">
        <v>85</v>
      </c>
      <c r="Z1042">
        <f>HYPERLINK("https://hotelmonitor-cachepage.eclerx.com/savepage/tk_15444276879227052_sr_2399.html","info")</f>
        <v/>
      </c>
      <c r="AA1042" t="n">
        <v>18845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88</v>
      </c>
      <c r="AO1042" t="s"/>
      <c r="AP1042" t="n">
        <v>479</v>
      </c>
      <c r="AQ1042" t="s">
        <v>89</v>
      </c>
      <c r="AR1042" t="s"/>
      <c r="AS1042" t="s"/>
      <c r="AT1042" t="s">
        <v>90</v>
      </c>
      <c r="AU1042" t="s"/>
      <c r="AV1042" t="s"/>
      <c r="AW1042" t="s"/>
      <c r="AX1042" t="s"/>
      <c r="AY1042" t="n">
        <v>1793855</v>
      </c>
      <c r="AZ1042" t="s"/>
      <c r="BA1042" t="s"/>
      <c r="BB1042" t="n">
        <v>127942</v>
      </c>
      <c r="BC1042" t="n">
        <v>13.31329</v>
      </c>
      <c r="BD1042" t="n">
        <v>52.49901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1431</v>
      </c>
      <c r="F1043" t="n">
        <v>116696</v>
      </c>
      <c r="G1043" t="s">
        <v>74</v>
      </c>
      <c r="H1043" t="s">
        <v>75</v>
      </c>
      <c r="I1043" t="s"/>
      <c r="J1043" t="s">
        <v>74</v>
      </c>
      <c r="K1043" t="n">
        <v>71.5</v>
      </c>
      <c r="L1043" t="s">
        <v>76</v>
      </c>
      <c r="M1043" t="s"/>
      <c r="N1043" t="s">
        <v>158</v>
      </c>
      <c r="O1043" t="s">
        <v>78</v>
      </c>
      <c r="P1043" t="s">
        <v>1433</v>
      </c>
      <c r="Q1043" t="s"/>
      <c r="R1043" t="s">
        <v>119</v>
      </c>
      <c r="S1043" t="s">
        <v>744</v>
      </c>
      <c r="T1043" t="s">
        <v>81</v>
      </c>
      <c r="U1043" t="s">
        <v>82</v>
      </c>
      <c r="V1043" t="s">
        <v>83</v>
      </c>
      <c r="W1043" t="s">
        <v>84</v>
      </c>
      <c r="X1043" t="s"/>
      <c r="Y1043" t="s">
        <v>85</v>
      </c>
      <c r="Z1043">
        <f>HYPERLINK("https://hotelmonitor-cachepage.eclerx.com/savepage/tk_15444276879227052_sr_2399.html","info")</f>
        <v/>
      </c>
      <c r="AA1043" t="n">
        <v>18845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88</v>
      </c>
      <c r="AO1043" t="s"/>
      <c r="AP1043" t="n">
        <v>479</v>
      </c>
      <c r="AQ1043" t="s">
        <v>89</v>
      </c>
      <c r="AR1043" t="s"/>
      <c r="AS1043" t="s"/>
      <c r="AT1043" t="s">
        <v>90</v>
      </c>
      <c r="AU1043" t="s"/>
      <c r="AV1043" t="s"/>
      <c r="AW1043" t="s"/>
      <c r="AX1043" t="s"/>
      <c r="AY1043" t="n">
        <v>1793855</v>
      </c>
      <c r="AZ1043" t="s"/>
      <c r="BA1043" t="s"/>
      <c r="BB1043" t="n">
        <v>127942</v>
      </c>
      <c r="BC1043" t="n">
        <v>13.31329</v>
      </c>
      <c r="BD1043" t="n">
        <v>52.49901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1431</v>
      </c>
      <c r="F1044" t="n">
        <v>116696</v>
      </c>
      <c r="G1044" t="s">
        <v>74</v>
      </c>
      <c r="H1044" t="s">
        <v>75</v>
      </c>
      <c r="I1044" t="s"/>
      <c r="J1044" t="s">
        <v>74</v>
      </c>
      <c r="K1044" t="n">
        <v>73</v>
      </c>
      <c r="L1044" t="s">
        <v>76</v>
      </c>
      <c r="M1044" t="s"/>
      <c r="N1044" t="s">
        <v>581</v>
      </c>
      <c r="O1044" t="s">
        <v>78</v>
      </c>
      <c r="P1044" t="s">
        <v>1433</v>
      </c>
      <c r="Q1044" t="s"/>
      <c r="R1044" t="s">
        <v>119</v>
      </c>
      <c r="S1044" t="s">
        <v>294</v>
      </c>
      <c r="T1044" t="s">
        <v>81</v>
      </c>
      <c r="U1044" t="s">
        <v>82</v>
      </c>
      <c r="V1044" t="s">
        <v>83</v>
      </c>
      <c r="W1044" t="s">
        <v>84</v>
      </c>
      <c r="X1044" t="s"/>
      <c r="Y1044" t="s">
        <v>85</v>
      </c>
      <c r="Z1044">
        <f>HYPERLINK("https://hotelmonitor-cachepage.eclerx.com/savepage/tk_15444276879227052_sr_2399.html","info")</f>
        <v/>
      </c>
      <c r="AA1044" t="n">
        <v>18845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88</v>
      </c>
      <c r="AO1044" t="s"/>
      <c r="AP1044" t="n">
        <v>479</v>
      </c>
      <c r="AQ1044" t="s">
        <v>89</v>
      </c>
      <c r="AR1044" t="s"/>
      <c r="AS1044" t="s"/>
      <c r="AT1044" t="s">
        <v>90</v>
      </c>
      <c r="AU1044" t="s"/>
      <c r="AV1044" t="s"/>
      <c r="AW1044" t="s"/>
      <c r="AX1044" t="s"/>
      <c r="AY1044" t="n">
        <v>1793855</v>
      </c>
      <c r="AZ1044" t="s"/>
      <c r="BA1044" t="s"/>
      <c r="BB1044" t="n">
        <v>127942</v>
      </c>
      <c r="BC1044" t="n">
        <v>13.31329</v>
      </c>
      <c r="BD1044" t="n">
        <v>52.49901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1431</v>
      </c>
      <c r="F1045" t="n">
        <v>116696</v>
      </c>
      <c r="G1045" t="s">
        <v>74</v>
      </c>
      <c r="H1045" t="s">
        <v>75</v>
      </c>
      <c r="I1045" t="s"/>
      <c r="J1045" t="s">
        <v>74</v>
      </c>
      <c r="K1045" t="n">
        <v>79.5</v>
      </c>
      <c r="L1045" t="s">
        <v>76</v>
      </c>
      <c r="M1045" t="s"/>
      <c r="N1045" t="s">
        <v>121</v>
      </c>
      <c r="O1045" t="s">
        <v>78</v>
      </c>
      <c r="P1045" t="s">
        <v>1433</v>
      </c>
      <c r="Q1045" t="s"/>
      <c r="R1045" t="s">
        <v>119</v>
      </c>
      <c r="S1045" t="s">
        <v>1373</v>
      </c>
      <c r="T1045" t="s">
        <v>81</v>
      </c>
      <c r="U1045" t="s">
        <v>82</v>
      </c>
      <c r="V1045" t="s">
        <v>83</v>
      </c>
      <c r="W1045" t="s">
        <v>84</v>
      </c>
      <c r="X1045" t="s"/>
      <c r="Y1045" t="s">
        <v>85</v>
      </c>
      <c r="Z1045">
        <f>HYPERLINK("https://hotelmonitor-cachepage.eclerx.com/savepage/tk_15444276879227052_sr_2399.html","info")</f>
        <v/>
      </c>
      <c r="AA1045" t="n">
        <v>18845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88</v>
      </c>
      <c r="AO1045" t="s"/>
      <c r="AP1045" t="n">
        <v>479</v>
      </c>
      <c r="AQ1045" t="s">
        <v>89</v>
      </c>
      <c r="AR1045" t="s"/>
      <c r="AS1045" t="s"/>
      <c r="AT1045" t="s">
        <v>90</v>
      </c>
      <c r="AU1045" t="s"/>
      <c r="AV1045" t="s"/>
      <c r="AW1045" t="s"/>
      <c r="AX1045" t="s"/>
      <c r="AY1045" t="n">
        <v>1793855</v>
      </c>
      <c r="AZ1045" t="s"/>
      <c r="BA1045" t="s"/>
      <c r="BB1045" t="n">
        <v>127942</v>
      </c>
      <c r="BC1045" t="n">
        <v>13.31329</v>
      </c>
      <c r="BD1045" t="n">
        <v>52.49901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1431</v>
      </c>
      <c r="F1046" t="n">
        <v>116696</v>
      </c>
      <c r="G1046" t="s">
        <v>74</v>
      </c>
      <c r="H1046" t="s">
        <v>75</v>
      </c>
      <c r="I1046" t="s"/>
      <c r="J1046" t="s">
        <v>74</v>
      </c>
      <c r="K1046" t="n">
        <v>89.5</v>
      </c>
      <c r="L1046" t="s">
        <v>76</v>
      </c>
      <c r="M1046" t="s"/>
      <c r="N1046" t="s">
        <v>244</v>
      </c>
      <c r="O1046" t="s">
        <v>78</v>
      </c>
      <c r="P1046" t="s">
        <v>1433</v>
      </c>
      <c r="Q1046" t="s"/>
      <c r="R1046" t="s">
        <v>119</v>
      </c>
      <c r="S1046" t="s">
        <v>892</v>
      </c>
      <c r="T1046" t="s">
        <v>81</v>
      </c>
      <c r="U1046" t="s">
        <v>82</v>
      </c>
      <c r="V1046" t="s">
        <v>83</v>
      </c>
      <c r="W1046" t="s">
        <v>84</v>
      </c>
      <c r="X1046" t="s"/>
      <c r="Y1046" t="s">
        <v>85</v>
      </c>
      <c r="Z1046">
        <f>HYPERLINK("https://hotelmonitor-cachepage.eclerx.com/savepage/tk_15444276879227052_sr_2399.html","info")</f>
        <v/>
      </c>
      <c r="AA1046" t="n">
        <v>18845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88</v>
      </c>
      <c r="AO1046" t="s"/>
      <c r="AP1046" t="n">
        <v>479</v>
      </c>
      <c r="AQ1046" t="s">
        <v>89</v>
      </c>
      <c r="AR1046" t="s"/>
      <c r="AS1046" t="s"/>
      <c r="AT1046" t="s">
        <v>90</v>
      </c>
      <c r="AU1046" t="s"/>
      <c r="AV1046" t="s"/>
      <c r="AW1046" t="s"/>
      <c r="AX1046" t="s"/>
      <c r="AY1046" t="n">
        <v>1793855</v>
      </c>
      <c r="AZ1046" t="s"/>
      <c r="BA1046" t="s"/>
      <c r="BB1046" t="n">
        <v>127942</v>
      </c>
      <c r="BC1046" t="n">
        <v>13.31329</v>
      </c>
      <c r="BD1046" t="n">
        <v>52.49901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1434</v>
      </c>
      <c r="F1047" t="n">
        <v>1746935</v>
      </c>
      <c r="G1047" t="s">
        <v>74</v>
      </c>
      <c r="H1047" t="s">
        <v>75</v>
      </c>
      <c r="I1047" t="s"/>
      <c r="J1047" t="s">
        <v>74</v>
      </c>
      <c r="K1047" t="n">
        <v>62.1</v>
      </c>
      <c r="L1047" t="s">
        <v>76</v>
      </c>
      <c r="M1047" t="s"/>
      <c r="N1047" t="s">
        <v>158</v>
      </c>
      <c r="O1047" t="s">
        <v>78</v>
      </c>
      <c r="P1047" t="s">
        <v>1435</v>
      </c>
      <c r="Q1047" t="s"/>
      <c r="R1047" t="s">
        <v>119</v>
      </c>
      <c r="S1047" t="s">
        <v>736</v>
      </c>
      <c r="T1047" t="s">
        <v>81</v>
      </c>
      <c r="U1047" t="s">
        <v>82</v>
      </c>
      <c r="V1047" t="s">
        <v>83</v>
      </c>
      <c r="W1047" t="s">
        <v>84</v>
      </c>
      <c r="X1047" t="s"/>
      <c r="Y1047" t="s">
        <v>85</v>
      </c>
      <c r="Z1047">
        <f>HYPERLINK("https://hotelmonitor-cachepage.eclerx.com/savepage/tk_1544427213928091_sr_2399.html","info")</f>
        <v/>
      </c>
      <c r="AA1047" t="n">
        <v>214764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88</v>
      </c>
      <c r="AO1047" t="s"/>
      <c r="AP1047" t="n">
        <v>337</v>
      </c>
      <c r="AQ1047" t="s">
        <v>89</v>
      </c>
      <c r="AR1047" t="s"/>
      <c r="AS1047" t="s"/>
      <c r="AT1047" t="s">
        <v>90</v>
      </c>
      <c r="AU1047" t="s"/>
      <c r="AV1047" t="s"/>
      <c r="AW1047" t="s"/>
      <c r="AX1047" t="s"/>
      <c r="AY1047" t="n">
        <v>163154</v>
      </c>
      <c r="AZ1047" t="s">
        <v>1436</v>
      </c>
      <c r="BA1047" t="s"/>
      <c r="BB1047" t="n">
        <v>26953</v>
      </c>
      <c r="BC1047" t="n">
        <v>13.342586</v>
      </c>
      <c r="BD1047" t="n">
        <v>52.504174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1434</v>
      </c>
      <c r="F1048" t="n">
        <v>1746935</v>
      </c>
      <c r="G1048" t="s">
        <v>74</v>
      </c>
      <c r="H1048" t="s">
        <v>75</v>
      </c>
      <c r="I1048" t="s"/>
      <c r="J1048" t="s">
        <v>74</v>
      </c>
      <c r="K1048" t="n">
        <v>67</v>
      </c>
      <c r="L1048" t="s">
        <v>76</v>
      </c>
      <c r="M1048" t="s"/>
      <c r="N1048" t="s">
        <v>1437</v>
      </c>
      <c r="O1048" t="s">
        <v>78</v>
      </c>
      <c r="P1048" t="s">
        <v>1435</v>
      </c>
      <c r="Q1048" t="s"/>
      <c r="R1048" t="s">
        <v>119</v>
      </c>
      <c r="S1048" t="s">
        <v>836</v>
      </c>
      <c r="T1048" t="s">
        <v>81</v>
      </c>
      <c r="U1048" t="s">
        <v>82</v>
      </c>
      <c r="V1048" t="s">
        <v>83</v>
      </c>
      <c r="W1048" t="s">
        <v>84</v>
      </c>
      <c r="X1048" t="s"/>
      <c r="Y1048" t="s">
        <v>85</v>
      </c>
      <c r="Z1048">
        <f>HYPERLINK("https://hotelmonitor-cachepage.eclerx.com/savepage/tk_1544427213928091_sr_2399.html","info")</f>
        <v/>
      </c>
      <c r="AA1048" t="n">
        <v>214764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88</v>
      </c>
      <c r="AO1048" t="s"/>
      <c r="AP1048" t="n">
        <v>337</v>
      </c>
      <c r="AQ1048" t="s">
        <v>89</v>
      </c>
      <c r="AR1048" t="s"/>
      <c r="AS1048" t="s"/>
      <c r="AT1048" t="s">
        <v>90</v>
      </c>
      <c r="AU1048" t="s"/>
      <c r="AV1048" t="s"/>
      <c r="AW1048" t="s"/>
      <c r="AX1048" t="s"/>
      <c r="AY1048" t="n">
        <v>163154</v>
      </c>
      <c r="AZ1048" t="s">
        <v>1436</v>
      </c>
      <c r="BA1048" t="s"/>
      <c r="BB1048" t="n">
        <v>26953</v>
      </c>
      <c r="BC1048" t="n">
        <v>13.342586</v>
      </c>
      <c r="BD1048" t="n">
        <v>52.504174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1434</v>
      </c>
      <c r="F1049" t="n">
        <v>1746935</v>
      </c>
      <c r="G1049" t="s">
        <v>74</v>
      </c>
      <c r="H1049" t="s">
        <v>75</v>
      </c>
      <c r="I1049" t="s"/>
      <c r="J1049" t="s">
        <v>74</v>
      </c>
      <c r="K1049" t="n">
        <v>75</v>
      </c>
      <c r="L1049" t="s">
        <v>76</v>
      </c>
      <c r="M1049" t="s"/>
      <c r="N1049" t="s">
        <v>1438</v>
      </c>
      <c r="O1049" t="s">
        <v>78</v>
      </c>
      <c r="P1049" t="s">
        <v>1435</v>
      </c>
      <c r="Q1049" t="s"/>
      <c r="R1049" t="s">
        <v>119</v>
      </c>
      <c r="S1049" t="s">
        <v>419</v>
      </c>
      <c r="T1049" t="s">
        <v>81</v>
      </c>
      <c r="U1049" t="s">
        <v>82</v>
      </c>
      <c r="V1049" t="s">
        <v>83</v>
      </c>
      <c r="W1049" t="s">
        <v>84</v>
      </c>
      <c r="X1049" t="s"/>
      <c r="Y1049" t="s">
        <v>85</v>
      </c>
      <c r="Z1049">
        <f>HYPERLINK("https://hotelmonitor-cachepage.eclerx.com/savepage/tk_1544427213928091_sr_2399.html","info")</f>
        <v/>
      </c>
      <c r="AA1049" t="n">
        <v>214764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88</v>
      </c>
      <c r="AO1049" t="s"/>
      <c r="AP1049" t="n">
        <v>337</v>
      </c>
      <c r="AQ1049" t="s">
        <v>89</v>
      </c>
      <c r="AR1049" t="s"/>
      <c r="AS1049" t="s"/>
      <c r="AT1049" t="s">
        <v>90</v>
      </c>
      <c r="AU1049" t="s"/>
      <c r="AV1049" t="s"/>
      <c r="AW1049" t="s"/>
      <c r="AX1049" t="s"/>
      <c r="AY1049" t="n">
        <v>163154</v>
      </c>
      <c r="AZ1049" t="s">
        <v>1436</v>
      </c>
      <c r="BA1049" t="s"/>
      <c r="BB1049" t="n">
        <v>26953</v>
      </c>
      <c r="BC1049" t="n">
        <v>13.342586</v>
      </c>
      <c r="BD1049" t="n">
        <v>52.504174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1434</v>
      </c>
      <c r="F1050" t="n">
        <v>1746935</v>
      </c>
      <c r="G1050" t="s">
        <v>74</v>
      </c>
      <c r="H1050" t="s">
        <v>75</v>
      </c>
      <c r="I1050" t="s"/>
      <c r="J1050" t="s">
        <v>74</v>
      </c>
      <c r="K1050" t="n">
        <v>75</v>
      </c>
      <c r="L1050" t="s">
        <v>76</v>
      </c>
      <c r="M1050" t="s"/>
      <c r="N1050" t="s">
        <v>1438</v>
      </c>
      <c r="O1050" t="s">
        <v>78</v>
      </c>
      <c r="P1050" t="s">
        <v>1435</v>
      </c>
      <c r="Q1050" t="s"/>
      <c r="R1050" t="s">
        <v>119</v>
      </c>
      <c r="S1050" t="s">
        <v>419</v>
      </c>
      <c r="T1050" t="s">
        <v>81</v>
      </c>
      <c r="U1050" t="s">
        <v>82</v>
      </c>
      <c r="V1050" t="s">
        <v>83</v>
      </c>
      <c r="W1050" t="s">
        <v>84</v>
      </c>
      <c r="X1050" t="s"/>
      <c r="Y1050" t="s">
        <v>85</v>
      </c>
      <c r="Z1050">
        <f>HYPERLINK("https://hotelmonitor-cachepage.eclerx.com/savepage/tk_1544427213928091_sr_2399.html","info")</f>
        <v/>
      </c>
      <c r="AA1050" t="n">
        <v>214764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88</v>
      </c>
      <c r="AO1050" t="s"/>
      <c r="AP1050" t="n">
        <v>337</v>
      </c>
      <c r="AQ1050" t="s">
        <v>89</v>
      </c>
      <c r="AR1050" t="s"/>
      <c r="AS1050" t="s"/>
      <c r="AT1050" t="s">
        <v>90</v>
      </c>
      <c r="AU1050" t="s"/>
      <c r="AV1050" t="s"/>
      <c r="AW1050" t="s"/>
      <c r="AX1050" t="s"/>
      <c r="AY1050" t="n">
        <v>163154</v>
      </c>
      <c r="AZ1050" t="s">
        <v>1436</v>
      </c>
      <c r="BA1050" t="s"/>
      <c r="BB1050" t="n">
        <v>26953</v>
      </c>
      <c r="BC1050" t="n">
        <v>13.342586</v>
      </c>
      <c r="BD1050" t="n">
        <v>52.504174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1434</v>
      </c>
      <c r="F1051" t="n">
        <v>1746935</v>
      </c>
      <c r="G1051" t="s">
        <v>74</v>
      </c>
      <c r="H1051" t="s">
        <v>75</v>
      </c>
      <c r="I1051" t="s"/>
      <c r="J1051" t="s">
        <v>74</v>
      </c>
      <c r="K1051" t="n">
        <v>79</v>
      </c>
      <c r="L1051" t="s">
        <v>76</v>
      </c>
      <c r="M1051" t="s"/>
      <c r="N1051" t="s">
        <v>1438</v>
      </c>
      <c r="O1051" t="s">
        <v>78</v>
      </c>
      <c r="P1051" t="s">
        <v>1435</v>
      </c>
      <c r="Q1051" t="s"/>
      <c r="R1051" t="s">
        <v>119</v>
      </c>
      <c r="S1051" t="s">
        <v>342</v>
      </c>
      <c r="T1051" t="s">
        <v>81</v>
      </c>
      <c r="U1051" t="s">
        <v>82</v>
      </c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HYPERLINK("https://hotelmonitor-cachepage.eclerx.com/savepage/tk_1544427213928091_sr_2399.html","info")</f>
        <v/>
      </c>
      <c r="AA1051" t="n">
        <v>214764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88</v>
      </c>
      <c r="AO1051" t="s"/>
      <c r="AP1051" t="n">
        <v>337</v>
      </c>
      <c r="AQ1051" t="s">
        <v>89</v>
      </c>
      <c r="AR1051" t="s"/>
      <c r="AS1051" t="s"/>
      <c r="AT1051" t="s">
        <v>90</v>
      </c>
      <c r="AU1051" t="s"/>
      <c r="AV1051" t="s"/>
      <c r="AW1051" t="s"/>
      <c r="AX1051" t="s"/>
      <c r="AY1051" t="n">
        <v>163154</v>
      </c>
      <c r="AZ1051" t="s">
        <v>1436</v>
      </c>
      <c r="BA1051" t="s"/>
      <c r="BB1051" t="n">
        <v>26953</v>
      </c>
      <c r="BC1051" t="n">
        <v>13.342586</v>
      </c>
      <c r="BD1051" t="n">
        <v>52.504174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1434</v>
      </c>
      <c r="F1052" t="n">
        <v>1746935</v>
      </c>
      <c r="G1052" t="s">
        <v>74</v>
      </c>
      <c r="H1052" t="s">
        <v>75</v>
      </c>
      <c r="I1052" t="s"/>
      <c r="J1052" t="s">
        <v>74</v>
      </c>
      <c r="K1052" t="n">
        <v>94</v>
      </c>
      <c r="L1052" t="s">
        <v>76</v>
      </c>
      <c r="M1052" t="s"/>
      <c r="N1052" t="s">
        <v>1439</v>
      </c>
      <c r="O1052" t="s">
        <v>78</v>
      </c>
      <c r="P1052" t="s">
        <v>1435</v>
      </c>
      <c r="Q1052" t="s"/>
      <c r="R1052" t="s">
        <v>119</v>
      </c>
      <c r="S1052" t="s">
        <v>330</v>
      </c>
      <c r="T1052" t="s">
        <v>81</v>
      </c>
      <c r="U1052" t="s">
        <v>82</v>
      </c>
      <c r="V1052" t="s">
        <v>83</v>
      </c>
      <c r="W1052" t="s">
        <v>84</v>
      </c>
      <c r="X1052" t="s"/>
      <c r="Y1052" t="s">
        <v>85</v>
      </c>
      <c r="Z1052">
        <f>HYPERLINK("https://hotelmonitor-cachepage.eclerx.com/savepage/tk_1544427213928091_sr_2399.html","info")</f>
        <v/>
      </c>
      <c r="AA1052" t="n">
        <v>214764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88</v>
      </c>
      <c r="AO1052" t="s"/>
      <c r="AP1052" t="n">
        <v>337</v>
      </c>
      <c r="AQ1052" t="s">
        <v>89</v>
      </c>
      <c r="AR1052" t="s"/>
      <c r="AS1052" t="s"/>
      <c r="AT1052" t="s">
        <v>90</v>
      </c>
      <c r="AU1052" t="s"/>
      <c r="AV1052" t="s"/>
      <c r="AW1052" t="s"/>
      <c r="AX1052" t="s"/>
      <c r="AY1052" t="n">
        <v>163154</v>
      </c>
      <c r="AZ1052" t="s">
        <v>1436</v>
      </c>
      <c r="BA1052" t="s"/>
      <c r="BB1052" t="n">
        <v>26953</v>
      </c>
      <c r="BC1052" t="n">
        <v>13.342586</v>
      </c>
      <c r="BD1052" t="n">
        <v>52.504174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1434</v>
      </c>
      <c r="F1053" t="n">
        <v>1746935</v>
      </c>
      <c r="G1053" t="s">
        <v>74</v>
      </c>
      <c r="H1053" t="s">
        <v>75</v>
      </c>
      <c r="I1053" t="s"/>
      <c r="J1053" t="s">
        <v>74</v>
      </c>
      <c r="K1053" t="n">
        <v>94</v>
      </c>
      <c r="L1053" t="s">
        <v>76</v>
      </c>
      <c r="M1053" t="s"/>
      <c r="N1053" t="s">
        <v>1439</v>
      </c>
      <c r="O1053" t="s">
        <v>78</v>
      </c>
      <c r="P1053" t="s">
        <v>1435</v>
      </c>
      <c r="Q1053" t="s"/>
      <c r="R1053" t="s">
        <v>119</v>
      </c>
      <c r="S1053" t="s">
        <v>330</v>
      </c>
      <c r="T1053" t="s">
        <v>81</v>
      </c>
      <c r="U1053" t="s">
        <v>82</v>
      </c>
      <c r="V1053" t="s">
        <v>83</v>
      </c>
      <c r="W1053" t="s">
        <v>84</v>
      </c>
      <c r="X1053" t="s"/>
      <c r="Y1053" t="s">
        <v>85</v>
      </c>
      <c r="Z1053">
        <f>HYPERLINK("https://hotelmonitor-cachepage.eclerx.com/savepage/tk_1544427213928091_sr_2399.html","info")</f>
        <v/>
      </c>
      <c r="AA1053" t="n">
        <v>214764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88</v>
      </c>
      <c r="AO1053" t="s"/>
      <c r="AP1053" t="n">
        <v>337</v>
      </c>
      <c r="AQ1053" t="s">
        <v>89</v>
      </c>
      <c r="AR1053" t="s"/>
      <c r="AS1053" t="s"/>
      <c r="AT1053" t="s">
        <v>90</v>
      </c>
      <c r="AU1053" t="s"/>
      <c r="AV1053" t="s"/>
      <c r="AW1053" t="s"/>
      <c r="AX1053" t="s"/>
      <c r="AY1053" t="n">
        <v>163154</v>
      </c>
      <c r="AZ1053" t="s">
        <v>1436</v>
      </c>
      <c r="BA1053" t="s"/>
      <c r="BB1053" t="n">
        <v>26953</v>
      </c>
      <c r="BC1053" t="n">
        <v>13.342586</v>
      </c>
      <c r="BD1053" t="n">
        <v>52.504174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1434</v>
      </c>
      <c r="F1054" t="n">
        <v>1746935</v>
      </c>
      <c r="G1054" t="s">
        <v>74</v>
      </c>
      <c r="H1054" t="s">
        <v>75</v>
      </c>
      <c r="I1054" t="s"/>
      <c r="J1054" t="s">
        <v>74</v>
      </c>
      <c r="K1054" t="n">
        <v>99</v>
      </c>
      <c r="L1054" t="s">
        <v>76</v>
      </c>
      <c r="M1054" t="s"/>
      <c r="N1054" t="s">
        <v>1439</v>
      </c>
      <c r="O1054" t="s">
        <v>78</v>
      </c>
      <c r="P1054" t="s">
        <v>1435</v>
      </c>
      <c r="Q1054" t="s"/>
      <c r="R1054" t="s">
        <v>119</v>
      </c>
      <c r="S1054" t="s">
        <v>103</v>
      </c>
      <c r="T1054" t="s">
        <v>81</v>
      </c>
      <c r="U1054" t="s">
        <v>82</v>
      </c>
      <c r="V1054" t="s">
        <v>83</v>
      </c>
      <c r="W1054" t="s">
        <v>84</v>
      </c>
      <c r="X1054" t="s"/>
      <c r="Y1054" t="s">
        <v>85</v>
      </c>
      <c r="Z1054">
        <f>HYPERLINK("https://hotelmonitor-cachepage.eclerx.com/savepage/tk_1544427213928091_sr_2399.html","info")</f>
        <v/>
      </c>
      <c r="AA1054" t="n">
        <v>214764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88</v>
      </c>
      <c r="AO1054" t="s"/>
      <c r="AP1054" t="n">
        <v>337</v>
      </c>
      <c r="AQ1054" t="s">
        <v>89</v>
      </c>
      <c r="AR1054" t="s"/>
      <c r="AS1054" t="s"/>
      <c r="AT1054" t="s">
        <v>90</v>
      </c>
      <c r="AU1054" t="s"/>
      <c r="AV1054" t="s"/>
      <c r="AW1054" t="s"/>
      <c r="AX1054" t="s"/>
      <c r="AY1054" t="n">
        <v>163154</v>
      </c>
      <c r="AZ1054" t="s">
        <v>1436</v>
      </c>
      <c r="BA1054" t="s"/>
      <c r="BB1054" t="n">
        <v>26953</v>
      </c>
      <c r="BC1054" t="n">
        <v>13.342586</v>
      </c>
      <c r="BD1054" t="n">
        <v>52.504174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1440</v>
      </c>
      <c r="F1055" t="n">
        <v>-1</v>
      </c>
      <c r="G1055" t="s">
        <v>74</v>
      </c>
      <c r="H1055" t="s">
        <v>75</v>
      </c>
      <c r="I1055" t="s"/>
      <c r="J1055" t="s">
        <v>74</v>
      </c>
      <c r="K1055" t="n">
        <v>99.75</v>
      </c>
      <c r="L1055" t="s">
        <v>76</v>
      </c>
      <c r="M1055" t="s"/>
      <c r="N1055" t="s">
        <v>158</v>
      </c>
      <c r="O1055" t="s">
        <v>78</v>
      </c>
      <c r="P1055" t="s">
        <v>1440</v>
      </c>
      <c r="Q1055" t="s"/>
      <c r="R1055" t="s">
        <v>79</v>
      </c>
      <c r="S1055" t="s">
        <v>1441</v>
      </c>
      <c r="T1055" t="s">
        <v>81</v>
      </c>
      <c r="U1055" t="s">
        <v>82</v>
      </c>
      <c r="V1055" t="s">
        <v>83</v>
      </c>
      <c r="W1055" t="s">
        <v>108</v>
      </c>
      <c r="X1055" t="s"/>
      <c r="Y1055" t="s">
        <v>85</v>
      </c>
      <c r="Z1055">
        <f>HYPERLINK("https://hotelmonitor-cachepage.eclerx.com/savepage/tk_15444276327378304_sr_2399.html","info")</f>
        <v/>
      </c>
      <c r="AA1055" t="n">
        <v>-6796502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88</v>
      </c>
      <c r="AO1055" t="s"/>
      <c r="AP1055" t="n">
        <v>464</v>
      </c>
      <c r="AQ1055" t="s">
        <v>89</v>
      </c>
      <c r="AR1055" t="s"/>
      <c r="AS1055" t="s"/>
      <c r="AT1055" t="s">
        <v>90</v>
      </c>
      <c r="AU1055" t="s"/>
      <c r="AV1055" t="s"/>
      <c r="AW1055" t="s"/>
      <c r="AX1055" t="s"/>
      <c r="AY1055" t="n">
        <v>6796502</v>
      </c>
      <c r="AZ1055" t="s">
        <v>1442</v>
      </c>
      <c r="BA1055" t="s"/>
      <c r="BB1055" t="n">
        <v>145196</v>
      </c>
      <c r="BC1055" t="n">
        <v>13.308832</v>
      </c>
      <c r="BD1055" t="n">
        <v>52.508755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1440</v>
      </c>
      <c r="F1056" t="n">
        <v>-1</v>
      </c>
      <c r="G1056" t="s">
        <v>74</v>
      </c>
      <c r="H1056" t="s">
        <v>75</v>
      </c>
      <c r="I1056" t="s"/>
      <c r="J1056" t="s">
        <v>74</v>
      </c>
      <c r="K1056" t="n">
        <v>105</v>
      </c>
      <c r="L1056" t="s">
        <v>76</v>
      </c>
      <c r="M1056" t="s"/>
      <c r="N1056" t="s">
        <v>121</v>
      </c>
      <c r="O1056" t="s">
        <v>78</v>
      </c>
      <c r="P1056" t="s">
        <v>1440</v>
      </c>
      <c r="Q1056" t="s"/>
      <c r="R1056" t="s">
        <v>79</v>
      </c>
      <c r="S1056" t="s">
        <v>1059</v>
      </c>
      <c r="T1056" t="s">
        <v>81</v>
      </c>
      <c r="U1056" t="s">
        <v>82</v>
      </c>
      <c r="V1056" t="s">
        <v>83</v>
      </c>
      <c r="W1056" t="s">
        <v>108</v>
      </c>
      <c r="X1056" t="s"/>
      <c r="Y1056" t="s">
        <v>85</v>
      </c>
      <c r="Z1056">
        <f>HYPERLINK("https://hotelmonitor-cachepage.eclerx.com/savepage/tk_15444276327378304_sr_2399.html","info")</f>
        <v/>
      </c>
      <c r="AA1056" t="n">
        <v>-6796502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88</v>
      </c>
      <c r="AO1056" t="s"/>
      <c r="AP1056" t="n">
        <v>464</v>
      </c>
      <c r="AQ1056" t="s">
        <v>89</v>
      </c>
      <c r="AR1056" t="s"/>
      <c r="AS1056" t="s"/>
      <c r="AT1056" t="s">
        <v>90</v>
      </c>
      <c r="AU1056" t="s"/>
      <c r="AV1056" t="s"/>
      <c r="AW1056" t="s"/>
      <c r="AX1056" t="s"/>
      <c r="AY1056" t="n">
        <v>6796502</v>
      </c>
      <c r="AZ1056" t="s">
        <v>1442</v>
      </c>
      <c r="BA1056" t="s"/>
      <c r="BB1056" t="n">
        <v>145196</v>
      </c>
      <c r="BC1056" t="n">
        <v>13.308832</v>
      </c>
      <c r="BD1056" t="n">
        <v>52.508755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1440</v>
      </c>
      <c r="F1057" t="n">
        <v>-1</v>
      </c>
      <c r="G1057" t="s">
        <v>74</v>
      </c>
      <c r="H1057" t="s">
        <v>75</v>
      </c>
      <c r="I1057" t="s"/>
      <c r="J1057" t="s">
        <v>74</v>
      </c>
      <c r="K1057" t="n">
        <v>109.25</v>
      </c>
      <c r="L1057" t="s">
        <v>76</v>
      </c>
      <c r="M1057" t="s"/>
      <c r="N1057" t="s">
        <v>1443</v>
      </c>
      <c r="O1057" t="s">
        <v>78</v>
      </c>
      <c r="P1057" t="s">
        <v>1440</v>
      </c>
      <c r="Q1057" t="s"/>
      <c r="R1057" t="s">
        <v>79</v>
      </c>
      <c r="S1057" t="s">
        <v>1444</v>
      </c>
      <c r="T1057" t="s">
        <v>81</v>
      </c>
      <c r="U1057" t="s">
        <v>82</v>
      </c>
      <c r="V1057" t="s">
        <v>83</v>
      </c>
      <c r="W1057" t="s">
        <v>84</v>
      </c>
      <c r="X1057" t="s"/>
      <c r="Y1057" t="s">
        <v>85</v>
      </c>
      <c r="Z1057">
        <f>HYPERLINK("https://hotelmonitor-cachepage.eclerx.com/savepage/tk_15444276327378304_sr_2399.html","info")</f>
        <v/>
      </c>
      <c r="AA1057" t="n">
        <v>-6796502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88</v>
      </c>
      <c r="AO1057" t="s"/>
      <c r="AP1057" t="n">
        <v>464</v>
      </c>
      <c r="AQ1057" t="s">
        <v>89</v>
      </c>
      <c r="AR1057" t="s"/>
      <c r="AS1057" t="s"/>
      <c r="AT1057" t="s">
        <v>90</v>
      </c>
      <c r="AU1057" t="s"/>
      <c r="AV1057" t="s"/>
      <c r="AW1057" t="s"/>
      <c r="AX1057" t="s"/>
      <c r="AY1057" t="n">
        <v>6796502</v>
      </c>
      <c r="AZ1057" t="s">
        <v>1442</v>
      </c>
      <c r="BA1057" t="s"/>
      <c r="BB1057" t="n">
        <v>145196</v>
      </c>
      <c r="BC1057" t="n">
        <v>13.308832</v>
      </c>
      <c r="BD1057" t="n">
        <v>52.508755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1440</v>
      </c>
      <c r="F1058" t="n">
        <v>-1</v>
      </c>
      <c r="G1058" t="s">
        <v>74</v>
      </c>
      <c r="H1058" t="s">
        <v>75</v>
      </c>
      <c r="I1058" t="s"/>
      <c r="J1058" t="s">
        <v>74</v>
      </c>
      <c r="K1058" t="n">
        <v>115</v>
      </c>
      <c r="L1058" t="s">
        <v>76</v>
      </c>
      <c r="M1058" t="s"/>
      <c r="N1058" t="s">
        <v>1443</v>
      </c>
      <c r="O1058" t="s">
        <v>78</v>
      </c>
      <c r="P1058" t="s">
        <v>1440</v>
      </c>
      <c r="Q1058" t="s"/>
      <c r="R1058" t="s">
        <v>79</v>
      </c>
      <c r="S1058" t="s">
        <v>271</v>
      </c>
      <c r="T1058" t="s">
        <v>81</v>
      </c>
      <c r="U1058" t="s">
        <v>82</v>
      </c>
      <c r="V1058" t="s">
        <v>83</v>
      </c>
      <c r="W1058" t="s">
        <v>84</v>
      </c>
      <c r="X1058" t="s"/>
      <c r="Y1058" t="s">
        <v>85</v>
      </c>
      <c r="Z1058">
        <f>HYPERLINK("https://hotelmonitor-cachepage.eclerx.com/savepage/tk_15444276327378304_sr_2399.html","info")</f>
        <v/>
      </c>
      <c r="AA1058" t="n">
        <v>-6796502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88</v>
      </c>
      <c r="AO1058" t="s"/>
      <c r="AP1058" t="n">
        <v>464</v>
      </c>
      <c r="AQ1058" t="s">
        <v>89</v>
      </c>
      <c r="AR1058" t="s"/>
      <c r="AS1058" t="s"/>
      <c r="AT1058" t="s">
        <v>90</v>
      </c>
      <c r="AU1058" t="s"/>
      <c r="AV1058" t="s"/>
      <c r="AW1058" t="s"/>
      <c r="AX1058" t="s"/>
      <c r="AY1058" t="n">
        <v>6796502</v>
      </c>
      <c r="AZ1058" t="s">
        <v>1442</v>
      </c>
      <c r="BA1058" t="s"/>
      <c r="BB1058" t="n">
        <v>145196</v>
      </c>
      <c r="BC1058" t="n">
        <v>13.308832</v>
      </c>
      <c r="BD1058" t="n">
        <v>52.508755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1445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69</v>
      </c>
      <c r="L1059" t="s">
        <v>76</v>
      </c>
      <c r="M1059" t="s"/>
      <c r="N1059" t="s">
        <v>121</v>
      </c>
      <c r="O1059" t="s">
        <v>78</v>
      </c>
      <c r="P1059" t="s">
        <v>1445</v>
      </c>
      <c r="Q1059" t="s"/>
      <c r="R1059" t="s">
        <v>114</v>
      </c>
      <c r="S1059" t="s">
        <v>186</v>
      </c>
      <c r="T1059" t="s">
        <v>81</v>
      </c>
      <c r="U1059" t="s">
        <v>82</v>
      </c>
      <c r="V1059" t="s">
        <v>83</v>
      </c>
      <c r="W1059" t="s">
        <v>108</v>
      </c>
      <c r="X1059" t="s"/>
      <c r="Y1059" t="s">
        <v>85</v>
      </c>
      <c r="Z1059">
        <f>HYPERLINK("https://hotelmonitor-cachepage.eclerx.com/savepage/tk_15444277687819242_sr_2399.html","info")</f>
        <v/>
      </c>
      <c r="AA1059" t="n">
        <v>-6542268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88</v>
      </c>
      <c r="AO1059" t="s"/>
      <c r="AP1059" t="n">
        <v>503</v>
      </c>
      <c r="AQ1059" t="s">
        <v>89</v>
      </c>
      <c r="AR1059" t="s"/>
      <c r="AS1059" t="s"/>
      <c r="AT1059" t="s">
        <v>90</v>
      </c>
      <c r="AU1059" t="s"/>
      <c r="AV1059" t="s"/>
      <c r="AW1059" t="s"/>
      <c r="AX1059" t="s"/>
      <c r="AY1059" t="n">
        <v>6542268</v>
      </c>
      <c r="AZ1059" t="s">
        <v>1446</v>
      </c>
      <c r="BA1059" t="s"/>
      <c r="BB1059" t="n">
        <v>578661</v>
      </c>
      <c r="BC1059" t="n">
        <v>13.477663</v>
      </c>
      <c r="BD1059" t="n">
        <v>52.430053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1447</v>
      </c>
      <c r="F1060" t="n">
        <v>2204321</v>
      </c>
      <c r="G1060" t="s">
        <v>74</v>
      </c>
      <c r="H1060" t="s">
        <v>75</v>
      </c>
      <c r="I1060" t="s"/>
      <c r="J1060" t="s">
        <v>74</v>
      </c>
      <c r="K1060" t="n">
        <v>63</v>
      </c>
      <c r="L1060" t="s">
        <v>76</v>
      </c>
      <c r="M1060" t="s"/>
      <c r="N1060" t="s">
        <v>258</v>
      </c>
      <c r="O1060" t="s">
        <v>78</v>
      </c>
      <c r="P1060" t="s">
        <v>1448</v>
      </c>
      <c r="Q1060" t="s"/>
      <c r="R1060" t="s">
        <v>114</v>
      </c>
      <c r="S1060" t="s">
        <v>249</v>
      </c>
      <c r="T1060" t="s">
        <v>81</v>
      </c>
      <c r="U1060" t="s">
        <v>82</v>
      </c>
      <c r="V1060" t="s">
        <v>83</v>
      </c>
      <c r="W1060" t="s">
        <v>84</v>
      </c>
      <c r="X1060" t="s"/>
      <c r="Y1060" t="s">
        <v>85</v>
      </c>
      <c r="Z1060">
        <f>HYPERLINK("https://hotelmonitor-cachepage.eclerx.com/savepage/tk_15444262032282314_sr_2399.html","info")</f>
        <v/>
      </c>
      <c r="AA1060" t="n">
        <v>228048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88</v>
      </c>
      <c r="AO1060" t="s"/>
      <c r="AP1060" t="n">
        <v>41</v>
      </c>
      <c r="AQ1060" t="s">
        <v>89</v>
      </c>
      <c r="AR1060" t="s"/>
      <c r="AS1060" t="s"/>
      <c r="AT1060" t="s">
        <v>90</v>
      </c>
      <c r="AU1060" t="s"/>
      <c r="AV1060" t="s"/>
      <c r="AW1060" t="s"/>
      <c r="AX1060" t="s"/>
      <c r="AY1060" t="n">
        <v>2071481</v>
      </c>
      <c r="AZ1060" t="s">
        <v>1449</v>
      </c>
      <c r="BA1060" t="s"/>
      <c r="BB1060" t="n">
        <v>64003</v>
      </c>
      <c r="BC1060" t="n">
        <v>13.38457</v>
      </c>
      <c r="BD1060" t="n">
        <v>52.50438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1447</v>
      </c>
      <c r="F1061" t="n">
        <v>2204321</v>
      </c>
      <c r="G1061" t="s">
        <v>74</v>
      </c>
      <c r="H1061" t="s">
        <v>75</v>
      </c>
      <c r="I1061" t="s"/>
      <c r="J1061" t="s">
        <v>74</v>
      </c>
      <c r="K1061" t="n">
        <v>70</v>
      </c>
      <c r="L1061" t="s">
        <v>76</v>
      </c>
      <c r="M1061" t="s"/>
      <c r="N1061" t="s">
        <v>262</v>
      </c>
      <c r="O1061" t="s">
        <v>78</v>
      </c>
      <c r="P1061" t="s">
        <v>1448</v>
      </c>
      <c r="Q1061" t="s"/>
      <c r="R1061" t="s">
        <v>114</v>
      </c>
      <c r="S1061" t="s">
        <v>251</v>
      </c>
      <c r="T1061" t="s">
        <v>81</v>
      </c>
      <c r="U1061" t="s">
        <v>82</v>
      </c>
      <c r="V1061" t="s">
        <v>83</v>
      </c>
      <c r="W1061" t="s">
        <v>84</v>
      </c>
      <c r="X1061" t="s"/>
      <c r="Y1061" t="s">
        <v>85</v>
      </c>
      <c r="Z1061">
        <f>HYPERLINK("https://hotelmonitor-cachepage.eclerx.com/savepage/tk_15444262032282314_sr_2399.html","info")</f>
        <v/>
      </c>
      <c r="AA1061" t="n">
        <v>228048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88</v>
      </c>
      <c r="AO1061" t="s"/>
      <c r="AP1061" t="n">
        <v>41</v>
      </c>
      <c r="AQ1061" t="s">
        <v>89</v>
      </c>
      <c r="AR1061" t="s"/>
      <c r="AS1061" t="s"/>
      <c r="AT1061" t="s">
        <v>90</v>
      </c>
      <c r="AU1061" t="s"/>
      <c r="AV1061" t="s"/>
      <c r="AW1061" t="s"/>
      <c r="AX1061" t="s"/>
      <c r="AY1061" t="n">
        <v>2071481</v>
      </c>
      <c r="AZ1061" t="s">
        <v>1449</v>
      </c>
      <c r="BA1061" t="s"/>
      <c r="BB1061" t="n">
        <v>64003</v>
      </c>
      <c r="BC1061" t="n">
        <v>13.38457</v>
      </c>
      <c r="BD1061" t="n">
        <v>52.50438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1447</v>
      </c>
      <c r="F1062" t="n">
        <v>2204321</v>
      </c>
      <c r="G1062" t="s">
        <v>74</v>
      </c>
      <c r="H1062" t="s">
        <v>75</v>
      </c>
      <c r="I1062" t="s"/>
      <c r="J1062" t="s">
        <v>74</v>
      </c>
      <c r="K1062" t="n">
        <v>63</v>
      </c>
      <c r="L1062" t="s">
        <v>76</v>
      </c>
      <c r="M1062" t="s"/>
      <c r="N1062" t="s">
        <v>1450</v>
      </c>
      <c r="O1062" t="s">
        <v>78</v>
      </c>
      <c r="P1062" t="s">
        <v>1448</v>
      </c>
      <c r="Q1062" t="s"/>
      <c r="R1062" t="s">
        <v>114</v>
      </c>
      <c r="S1062" t="s">
        <v>249</v>
      </c>
      <c r="T1062" t="s">
        <v>81</v>
      </c>
      <c r="U1062" t="s">
        <v>82</v>
      </c>
      <c r="V1062" t="s">
        <v>83</v>
      </c>
      <c r="W1062" t="s">
        <v>84</v>
      </c>
      <c r="X1062" t="s"/>
      <c r="Y1062" t="s">
        <v>85</v>
      </c>
      <c r="Z1062">
        <f>HYPERLINK("https://hotelmonitor-cachepage.eclerx.com/savepage/tk_15444262032282314_sr_2399.html","info")</f>
        <v/>
      </c>
      <c r="AA1062" t="n">
        <v>228048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88</v>
      </c>
      <c r="AO1062" t="s"/>
      <c r="AP1062" t="n">
        <v>41</v>
      </c>
      <c r="AQ1062" t="s">
        <v>89</v>
      </c>
      <c r="AR1062" t="s"/>
      <c r="AS1062" t="s"/>
      <c r="AT1062" t="s">
        <v>90</v>
      </c>
      <c r="AU1062" t="s"/>
      <c r="AV1062" t="s"/>
      <c r="AW1062" t="s"/>
      <c r="AX1062" t="s"/>
      <c r="AY1062" t="n">
        <v>2071481</v>
      </c>
      <c r="AZ1062" t="s">
        <v>1449</v>
      </c>
      <c r="BA1062" t="s"/>
      <c r="BB1062" t="n">
        <v>64003</v>
      </c>
      <c r="BC1062" t="n">
        <v>13.38457</v>
      </c>
      <c r="BD1062" t="n">
        <v>52.50438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1447</v>
      </c>
      <c r="F1063" t="n">
        <v>2204321</v>
      </c>
      <c r="G1063" t="s">
        <v>74</v>
      </c>
      <c r="H1063" t="s">
        <v>75</v>
      </c>
      <c r="I1063" t="s"/>
      <c r="J1063" t="s">
        <v>74</v>
      </c>
      <c r="K1063" t="n">
        <v>63</v>
      </c>
      <c r="L1063" t="s">
        <v>76</v>
      </c>
      <c r="M1063" t="s"/>
      <c r="N1063" t="s">
        <v>398</v>
      </c>
      <c r="O1063" t="s">
        <v>78</v>
      </c>
      <c r="P1063" t="s">
        <v>1448</v>
      </c>
      <c r="Q1063" t="s"/>
      <c r="R1063" t="s">
        <v>114</v>
      </c>
      <c r="S1063" t="s">
        <v>249</v>
      </c>
      <c r="T1063" t="s">
        <v>81</v>
      </c>
      <c r="U1063" t="s">
        <v>82</v>
      </c>
      <c r="V1063" t="s">
        <v>83</v>
      </c>
      <c r="W1063" t="s">
        <v>84</v>
      </c>
      <c r="X1063" t="s"/>
      <c r="Y1063" t="s">
        <v>85</v>
      </c>
      <c r="Z1063">
        <f>HYPERLINK("https://hotelmonitor-cachepage.eclerx.com/savepage/tk_15444262032282314_sr_2399.html","info")</f>
        <v/>
      </c>
      <c r="AA1063" t="n">
        <v>228048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88</v>
      </c>
      <c r="AO1063" t="s"/>
      <c r="AP1063" t="n">
        <v>41</v>
      </c>
      <c r="AQ1063" t="s">
        <v>89</v>
      </c>
      <c r="AR1063" t="s"/>
      <c r="AS1063" t="s"/>
      <c r="AT1063" t="s">
        <v>90</v>
      </c>
      <c r="AU1063" t="s"/>
      <c r="AV1063" t="s"/>
      <c r="AW1063" t="s"/>
      <c r="AX1063" t="s"/>
      <c r="AY1063" t="n">
        <v>2071481</v>
      </c>
      <c r="AZ1063" t="s">
        <v>1449</v>
      </c>
      <c r="BA1063" t="s"/>
      <c r="BB1063" t="n">
        <v>64003</v>
      </c>
      <c r="BC1063" t="n">
        <v>13.38457</v>
      </c>
      <c r="BD1063" t="n">
        <v>52.50438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1447</v>
      </c>
      <c r="F1064" t="n">
        <v>2204321</v>
      </c>
      <c r="G1064" t="s">
        <v>74</v>
      </c>
      <c r="H1064" t="s">
        <v>75</v>
      </c>
      <c r="I1064" t="s"/>
      <c r="J1064" t="s">
        <v>74</v>
      </c>
      <c r="K1064" t="n">
        <v>63</v>
      </c>
      <c r="L1064" t="s">
        <v>76</v>
      </c>
      <c r="M1064" t="s"/>
      <c r="N1064" t="s">
        <v>263</v>
      </c>
      <c r="O1064" t="s">
        <v>78</v>
      </c>
      <c r="P1064" t="s">
        <v>1448</v>
      </c>
      <c r="Q1064" t="s"/>
      <c r="R1064" t="s">
        <v>114</v>
      </c>
      <c r="S1064" t="s">
        <v>249</v>
      </c>
      <c r="T1064" t="s">
        <v>81</v>
      </c>
      <c r="U1064" t="s">
        <v>82</v>
      </c>
      <c r="V1064" t="s">
        <v>83</v>
      </c>
      <c r="W1064" t="s">
        <v>84</v>
      </c>
      <c r="X1064" t="s"/>
      <c r="Y1064" t="s">
        <v>85</v>
      </c>
      <c r="Z1064">
        <f>HYPERLINK("https://hotelmonitor-cachepage.eclerx.com/savepage/tk_15444262032282314_sr_2399.html","info")</f>
        <v/>
      </c>
      <c r="AA1064" t="n">
        <v>228048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88</v>
      </c>
      <c r="AO1064" t="s"/>
      <c r="AP1064" t="n">
        <v>41</v>
      </c>
      <c r="AQ1064" t="s">
        <v>89</v>
      </c>
      <c r="AR1064" t="s"/>
      <c r="AS1064" t="s"/>
      <c r="AT1064" t="s">
        <v>90</v>
      </c>
      <c r="AU1064" t="s"/>
      <c r="AV1064" t="s"/>
      <c r="AW1064" t="s"/>
      <c r="AX1064" t="s"/>
      <c r="AY1064" t="n">
        <v>2071481</v>
      </c>
      <c r="AZ1064" t="s">
        <v>1449</v>
      </c>
      <c r="BA1064" t="s"/>
      <c r="BB1064" t="n">
        <v>64003</v>
      </c>
      <c r="BC1064" t="n">
        <v>13.38457</v>
      </c>
      <c r="BD1064" t="n">
        <v>52.50438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1447</v>
      </c>
      <c r="F1065" t="n">
        <v>2204321</v>
      </c>
      <c r="G1065" t="s">
        <v>74</v>
      </c>
      <c r="H1065" t="s">
        <v>75</v>
      </c>
      <c r="I1065" t="s"/>
      <c r="J1065" t="s">
        <v>74</v>
      </c>
      <c r="K1065" t="n">
        <v>63</v>
      </c>
      <c r="L1065" t="s">
        <v>76</v>
      </c>
      <c r="M1065" t="s"/>
      <c r="N1065" t="s">
        <v>1450</v>
      </c>
      <c r="O1065" t="s">
        <v>78</v>
      </c>
      <c r="P1065" t="s">
        <v>1448</v>
      </c>
      <c r="Q1065" t="s"/>
      <c r="R1065" t="s">
        <v>114</v>
      </c>
      <c r="S1065" t="s">
        <v>249</v>
      </c>
      <c r="T1065" t="s">
        <v>81</v>
      </c>
      <c r="U1065" t="s">
        <v>82</v>
      </c>
      <c r="V1065" t="s">
        <v>83</v>
      </c>
      <c r="W1065" t="s">
        <v>84</v>
      </c>
      <c r="X1065" t="s"/>
      <c r="Y1065" t="s">
        <v>85</v>
      </c>
      <c r="Z1065">
        <f>HYPERLINK("https://hotelmonitor-cachepage.eclerx.com/savepage/tk_15444262032282314_sr_2399.html","info")</f>
        <v/>
      </c>
      <c r="AA1065" t="n">
        <v>228048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88</v>
      </c>
      <c r="AO1065" t="s"/>
      <c r="AP1065" t="n">
        <v>41</v>
      </c>
      <c r="AQ1065" t="s">
        <v>89</v>
      </c>
      <c r="AR1065" t="s"/>
      <c r="AS1065" t="s"/>
      <c r="AT1065" t="s">
        <v>90</v>
      </c>
      <c r="AU1065" t="s"/>
      <c r="AV1065" t="s"/>
      <c r="AW1065" t="s"/>
      <c r="AX1065" t="s"/>
      <c r="AY1065" t="n">
        <v>2071481</v>
      </c>
      <c r="AZ1065" t="s">
        <v>1449</v>
      </c>
      <c r="BA1065" t="s"/>
      <c r="BB1065" t="n">
        <v>64003</v>
      </c>
      <c r="BC1065" t="n">
        <v>13.38457</v>
      </c>
      <c r="BD1065" t="n">
        <v>52.50438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1447</v>
      </c>
      <c r="F1066" t="n">
        <v>2204321</v>
      </c>
      <c r="G1066" t="s">
        <v>74</v>
      </c>
      <c r="H1066" t="s">
        <v>75</v>
      </c>
      <c r="I1066" t="s"/>
      <c r="J1066" t="s">
        <v>74</v>
      </c>
      <c r="K1066" t="n">
        <v>63</v>
      </c>
      <c r="L1066" t="s">
        <v>76</v>
      </c>
      <c r="M1066" t="s"/>
      <c r="N1066" t="s">
        <v>398</v>
      </c>
      <c r="O1066" t="s">
        <v>78</v>
      </c>
      <c r="P1066" t="s">
        <v>1448</v>
      </c>
      <c r="Q1066" t="s"/>
      <c r="R1066" t="s">
        <v>114</v>
      </c>
      <c r="S1066" t="s">
        <v>249</v>
      </c>
      <c r="T1066" t="s">
        <v>81</v>
      </c>
      <c r="U1066" t="s">
        <v>82</v>
      </c>
      <c r="V1066" t="s">
        <v>83</v>
      </c>
      <c r="W1066" t="s">
        <v>84</v>
      </c>
      <c r="X1066" t="s"/>
      <c r="Y1066" t="s">
        <v>85</v>
      </c>
      <c r="Z1066">
        <f>HYPERLINK("https://hotelmonitor-cachepage.eclerx.com/savepage/tk_15444262032282314_sr_2399.html","info")</f>
        <v/>
      </c>
      <c r="AA1066" t="n">
        <v>228048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88</v>
      </c>
      <c r="AO1066" t="s"/>
      <c r="AP1066" t="n">
        <v>41</v>
      </c>
      <c r="AQ1066" t="s">
        <v>89</v>
      </c>
      <c r="AR1066" t="s"/>
      <c r="AS1066" t="s"/>
      <c r="AT1066" t="s">
        <v>90</v>
      </c>
      <c r="AU1066" t="s"/>
      <c r="AV1066" t="s"/>
      <c r="AW1066" t="s"/>
      <c r="AX1066" t="s"/>
      <c r="AY1066" t="n">
        <v>2071481</v>
      </c>
      <c r="AZ1066" t="s">
        <v>1449</v>
      </c>
      <c r="BA1066" t="s"/>
      <c r="BB1066" t="n">
        <v>64003</v>
      </c>
      <c r="BC1066" t="n">
        <v>13.38457</v>
      </c>
      <c r="BD1066" t="n">
        <v>52.50438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1447</v>
      </c>
      <c r="F1067" t="n">
        <v>2204321</v>
      </c>
      <c r="G1067" t="s">
        <v>74</v>
      </c>
      <c r="H1067" t="s">
        <v>75</v>
      </c>
      <c r="I1067" t="s"/>
      <c r="J1067" t="s">
        <v>74</v>
      </c>
      <c r="K1067" t="n">
        <v>70</v>
      </c>
      <c r="L1067" t="s">
        <v>76</v>
      </c>
      <c r="M1067" t="s"/>
      <c r="N1067" t="s">
        <v>1451</v>
      </c>
      <c r="O1067" t="s">
        <v>78</v>
      </c>
      <c r="P1067" t="s">
        <v>1448</v>
      </c>
      <c r="Q1067" t="s"/>
      <c r="R1067" t="s">
        <v>114</v>
      </c>
      <c r="S1067" t="s">
        <v>251</v>
      </c>
      <c r="T1067" t="s">
        <v>81</v>
      </c>
      <c r="U1067" t="s">
        <v>82</v>
      </c>
      <c r="V1067" t="s">
        <v>83</v>
      </c>
      <c r="W1067" t="s">
        <v>84</v>
      </c>
      <c r="X1067" t="s"/>
      <c r="Y1067" t="s">
        <v>85</v>
      </c>
      <c r="Z1067">
        <f>HYPERLINK("https://hotelmonitor-cachepage.eclerx.com/savepage/tk_15444262032282314_sr_2399.html","info")</f>
        <v/>
      </c>
      <c r="AA1067" t="n">
        <v>228048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88</v>
      </c>
      <c r="AO1067" t="s"/>
      <c r="AP1067" t="n">
        <v>41</v>
      </c>
      <c r="AQ1067" t="s">
        <v>89</v>
      </c>
      <c r="AR1067" t="s"/>
      <c r="AS1067" t="s"/>
      <c r="AT1067" t="s">
        <v>90</v>
      </c>
      <c r="AU1067" t="s"/>
      <c r="AV1067" t="s"/>
      <c r="AW1067" t="s"/>
      <c r="AX1067" t="s"/>
      <c r="AY1067" t="n">
        <v>2071481</v>
      </c>
      <c r="AZ1067" t="s">
        <v>1449</v>
      </c>
      <c r="BA1067" t="s"/>
      <c r="BB1067" t="n">
        <v>64003</v>
      </c>
      <c r="BC1067" t="n">
        <v>13.38457</v>
      </c>
      <c r="BD1067" t="n">
        <v>52.50438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1447</v>
      </c>
      <c r="F1068" t="n">
        <v>2204321</v>
      </c>
      <c r="G1068" t="s">
        <v>74</v>
      </c>
      <c r="H1068" t="s">
        <v>75</v>
      </c>
      <c r="I1068" t="s"/>
      <c r="J1068" t="s">
        <v>74</v>
      </c>
      <c r="K1068" t="n">
        <v>70</v>
      </c>
      <c r="L1068" t="s">
        <v>76</v>
      </c>
      <c r="M1068" t="s"/>
      <c r="N1068" t="s">
        <v>400</v>
      </c>
      <c r="O1068" t="s">
        <v>78</v>
      </c>
      <c r="P1068" t="s">
        <v>1448</v>
      </c>
      <c r="Q1068" t="s"/>
      <c r="R1068" t="s">
        <v>114</v>
      </c>
      <c r="S1068" t="s">
        <v>251</v>
      </c>
      <c r="T1068" t="s">
        <v>81</v>
      </c>
      <c r="U1068" t="s">
        <v>82</v>
      </c>
      <c r="V1068" t="s">
        <v>83</v>
      </c>
      <c r="W1068" t="s">
        <v>84</v>
      </c>
      <c r="X1068" t="s"/>
      <c r="Y1068" t="s">
        <v>85</v>
      </c>
      <c r="Z1068">
        <f>HYPERLINK("https://hotelmonitor-cachepage.eclerx.com/savepage/tk_15444262032282314_sr_2399.html","info")</f>
        <v/>
      </c>
      <c r="AA1068" t="n">
        <v>228048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88</v>
      </c>
      <c r="AO1068" t="s"/>
      <c r="AP1068" t="n">
        <v>41</v>
      </c>
      <c r="AQ1068" t="s">
        <v>89</v>
      </c>
      <c r="AR1068" t="s"/>
      <c r="AS1068" t="s"/>
      <c r="AT1068" t="s">
        <v>90</v>
      </c>
      <c r="AU1068" t="s"/>
      <c r="AV1068" t="s"/>
      <c r="AW1068" t="s"/>
      <c r="AX1068" t="s"/>
      <c r="AY1068" t="n">
        <v>2071481</v>
      </c>
      <c r="AZ1068" t="s">
        <v>1449</v>
      </c>
      <c r="BA1068" t="s"/>
      <c r="BB1068" t="n">
        <v>64003</v>
      </c>
      <c r="BC1068" t="n">
        <v>13.38457</v>
      </c>
      <c r="BD1068" t="n">
        <v>52.50438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1447</v>
      </c>
      <c r="F1069" t="n">
        <v>2204321</v>
      </c>
      <c r="G1069" t="s">
        <v>74</v>
      </c>
      <c r="H1069" t="s">
        <v>75</v>
      </c>
      <c r="I1069" t="s"/>
      <c r="J1069" t="s">
        <v>74</v>
      </c>
      <c r="K1069" t="n">
        <v>81</v>
      </c>
      <c r="L1069" t="s">
        <v>76</v>
      </c>
      <c r="M1069" t="s"/>
      <c r="N1069" t="s">
        <v>263</v>
      </c>
      <c r="O1069" t="s">
        <v>78</v>
      </c>
      <c r="P1069" t="s">
        <v>1448</v>
      </c>
      <c r="Q1069" t="s"/>
      <c r="R1069" t="s">
        <v>114</v>
      </c>
      <c r="S1069" t="s">
        <v>410</v>
      </c>
      <c r="T1069" t="s">
        <v>81</v>
      </c>
      <c r="U1069" t="s">
        <v>82</v>
      </c>
      <c r="V1069" t="s">
        <v>83</v>
      </c>
      <c r="W1069" t="s">
        <v>108</v>
      </c>
      <c r="X1069" t="s"/>
      <c r="Y1069" t="s">
        <v>85</v>
      </c>
      <c r="Z1069">
        <f>HYPERLINK("https://hotelmonitor-cachepage.eclerx.com/savepage/tk_15444262032282314_sr_2399.html","info")</f>
        <v/>
      </c>
      <c r="AA1069" t="n">
        <v>228048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88</v>
      </c>
      <c r="AO1069" t="s"/>
      <c r="AP1069" t="n">
        <v>41</v>
      </c>
      <c r="AQ1069" t="s">
        <v>89</v>
      </c>
      <c r="AR1069" t="s"/>
      <c r="AS1069" t="s"/>
      <c r="AT1069" t="s">
        <v>90</v>
      </c>
      <c r="AU1069" t="s"/>
      <c r="AV1069" t="s"/>
      <c r="AW1069" t="s"/>
      <c r="AX1069" t="s"/>
      <c r="AY1069" t="n">
        <v>2071481</v>
      </c>
      <c r="AZ1069" t="s">
        <v>1449</v>
      </c>
      <c r="BA1069" t="s"/>
      <c r="BB1069" t="n">
        <v>64003</v>
      </c>
      <c r="BC1069" t="n">
        <v>13.38457</v>
      </c>
      <c r="BD1069" t="n">
        <v>52.50438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1447</v>
      </c>
      <c r="F1070" t="n">
        <v>2204321</v>
      </c>
      <c r="G1070" t="s">
        <v>74</v>
      </c>
      <c r="H1070" t="s">
        <v>75</v>
      </c>
      <c r="I1070" t="s"/>
      <c r="J1070" t="s">
        <v>74</v>
      </c>
      <c r="K1070" t="n">
        <v>81</v>
      </c>
      <c r="L1070" t="s">
        <v>76</v>
      </c>
      <c r="M1070" t="s"/>
      <c r="N1070" t="s">
        <v>1450</v>
      </c>
      <c r="O1070" t="s">
        <v>78</v>
      </c>
      <c r="P1070" t="s">
        <v>1448</v>
      </c>
      <c r="Q1070" t="s"/>
      <c r="R1070" t="s">
        <v>114</v>
      </c>
      <c r="S1070" t="s">
        <v>410</v>
      </c>
      <c r="T1070" t="s">
        <v>81</v>
      </c>
      <c r="U1070" t="s">
        <v>82</v>
      </c>
      <c r="V1070" t="s">
        <v>83</v>
      </c>
      <c r="W1070" t="s">
        <v>108</v>
      </c>
      <c r="X1070" t="s"/>
      <c r="Y1070" t="s">
        <v>85</v>
      </c>
      <c r="Z1070">
        <f>HYPERLINK("https://hotelmonitor-cachepage.eclerx.com/savepage/tk_15444262032282314_sr_2399.html","info")</f>
        <v/>
      </c>
      <c r="AA1070" t="n">
        <v>228048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88</v>
      </c>
      <c r="AO1070" t="s"/>
      <c r="AP1070" t="n">
        <v>41</v>
      </c>
      <c r="AQ1070" t="s">
        <v>89</v>
      </c>
      <c r="AR1070" t="s"/>
      <c r="AS1070" t="s"/>
      <c r="AT1070" t="s">
        <v>90</v>
      </c>
      <c r="AU1070" t="s"/>
      <c r="AV1070" t="s"/>
      <c r="AW1070" t="s"/>
      <c r="AX1070" t="s"/>
      <c r="AY1070" t="n">
        <v>2071481</v>
      </c>
      <c r="AZ1070" t="s">
        <v>1449</v>
      </c>
      <c r="BA1070" t="s"/>
      <c r="BB1070" t="n">
        <v>64003</v>
      </c>
      <c r="BC1070" t="n">
        <v>13.38457</v>
      </c>
      <c r="BD1070" t="n">
        <v>52.50438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1447</v>
      </c>
      <c r="F1071" t="n">
        <v>2204321</v>
      </c>
      <c r="G1071" t="s">
        <v>74</v>
      </c>
      <c r="H1071" t="s">
        <v>75</v>
      </c>
      <c r="I1071" t="s"/>
      <c r="J1071" t="s">
        <v>74</v>
      </c>
      <c r="K1071" t="n">
        <v>81</v>
      </c>
      <c r="L1071" t="s">
        <v>76</v>
      </c>
      <c r="M1071" t="s"/>
      <c r="N1071" t="s">
        <v>398</v>
      </c>
      <c r="O1071" t="s">
        <v>78</v>
      </c>
      <c r="P1071" t="s">
        <v>1448</v>
      </c>
      <c r="Q1071" t="s"/>
      <c r="R1071" t="s">
        <v>114</v>
      </c>
      <c r="S1071" t="s">
        <v>410</v>
      </c>
      <c r="T1071" t="s">
        <v>81</v>
      </c>
      <c r="U1071" t="s">
        <v>82</v>
      </c>
      <c r="V1071" t="s">
        <v>83</v>
      </c>
      <c r="W1071" t="s">
        <v>108</v>
      </c>
      <c r="X1071" t="s"/>
      <c r="Y1071" t="s">
        <v>85</v>
      </c>
      <c r="Z1071">
        <f>HYPERLINK("https://hotelmonitor-cachepage.eclerx.com/savepage/tk_15444262032282314_sr_2399.html","info")</f>
        <v/>
      </c>
      <c r="AA1071" t="n">
        <v>228048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88</v>
      </c>
      <c r="AO1071" t="s"/>
      <c r="AP1071" t="n">
        <v>41</v>
      </c>
      <c r="AQ1071" t="s">
        <v>89</v>
      </c>
      <c r="AR1071" t="s"/>
      <c r="AS1071" t="s"/>
      <c r="AT1071" t="s">
        <v>90</v>
      </c>
      <c r="AU1071" t="s"/>
      <c r="AV1071" t="s"/>
      <c r="AW1071" t="s"/>
      <c r="AX1071" t="s"/>
      <c r="AY1071" t="n">
        <v>2071481</v>
      </c>
      <c r="AZ1071" t="s">
        <v>1449</v>
      </c>
      <c r="BA1071" t="s"/>
      <c r="BB1071" t="n">
        <v>64003</v>
      </c>
      <c r="BC1071" t="n">
        <v>13.38457</v>
      </c>
      <c r="BD1071" t="n">
        <v>52.50438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1447</v>
      </c>
      <c r="F1072" t="n">
        <v>2204321</v>
      </c>
      <c r="G1072" t="s">
        <v>74</v>
      </c>
      <c r="H1072" t="s">
        <v>75</v>
      </c>
      <c r="I1072" t="s"/>
      <c r="J1072" t="s">
        <v>74</v>
      </c>
      <c r="K1072" t="n">
        <v>92</v>
      </c>
      <c r="L1072" t="s">
        <v>76</v>
      </c>
      <c r="M1072" t="s"/>
      <c r="N1072" t="s">
        <v>262</v>
      </c>
      <c r="O1072" t="s">
        <v>78</v>
      </c>
      <c r="P1072" t="s">
        <v>1448</v>
      </c>
      <c r="Q1072" t="s"/>
      <c r="R1072" t="s">
        <v>114</v>
      </c>
      <c r="S1072" t="s">
        <v>270</v>
      </c>
      <c r="T1072" t="s">
        <v>81</v>
      </c>
      <c r="U1072" t="s">
        <v>82</v>
      </c>
      <c r="V1072" t="s">
        <v>83</v>
      </c>
      <c r="W1072" t="s">
        <v>108</v>
      </c>
      <c r="X1072" t="s"/>
      <c r="Y1072" t="s">
        <v>85</v>
      </c>
      <c r="Z1072">
        <f>HYPERLINK("https://hotelmonitor-cachepage.eclerx.com/savepage/tk_15444262032282314_sr_2399.html","info")</f>
        <v/>
      </c>
      <c r="AA1072" t="n">
        <v>228048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88</v>
      </c>
      <c r="AO1072" t="s"/>
      <c r="AP1072" t="n">
        <v>41</v>
      </c>
      <c r="AQ1072" t="s">
        <v>89</v>
      </c>
      <c r="AR1072" t="s"/>
      <c r="AS1072" t="s"/>
      <c r="AT1072" t="s">
        <v>90</v>
      </c>
      <c r="AU1072" t="s"/>
      <c r="AV1072" t="s"/>
      <c r="AW1072" t="s"/>
      <c r="AX1072" t="s"/>
      <c r="AY1072" t="n">
        <v>2071481</v>
      </c>
      <c r="AZ1072" t="s">
        <v>1449</v>
      </c>
      <c r="BA1072" t="s"/>
      <c r="BB1072" t="n">
        <v>64003</v>
      </c>
      <c r="BC1072" t="n">
        <v>13.38457</v>
      </c>
      <c r="BD1072" t="n">
        <v>52.50438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1447</v>
      </c>
      <c r="F1073" t="n">
        <v>2204321</v>
      </c>
      <c r="G1073" t="s">
        <v>74</v>
      </c>
      <c r="H1073" t="s">
        <v>75</v>
      </c>
      <c r="I1073" t="s"/>
      <c r="J1073" t="s">
        <v>74</v>
      </c>
      <c r="K1073" t="n">
        <v>92</v>
      </c>
      <c r="L1073" t="s">
        <v>76</v>
      </c>
      <c r="M1073" t="s"/>
      <c r="N1073" t="s">
        <v>1451</v>
      </c>
      <c r="O1073" t="s">
        <v>78</v>
      </c>
      <c r="P1073" t="s">
        <v>1448</v>
      </c>
      <c r="Q1073" t="s"/>
      <c r="R1073" t="s">
        <v>114</v>
      </c>
      <c r="S1073" t="s">
        <v>270</v>
      </c>
      <c r="T1073" t="s">
        <v>81</v>
      </c>
      <c r="U1073" t="s">
        <v>82</v>
      </c>
      <c r="V1073" t="s">
        <v>83</v>
      </c>
      <c r="W1073" t="s">
        <v>108</v>
      </c>
      <c r="X1073" t="s"/>
      <c r="Y1073" t="s">
        <v>85</v>
      </c>
      <c r="Z1073">
        <f>HYPERLINK("https://hotelmonitor-cachepage.eclerx.com/savepage/tk_15444262032282314_sr_2399.html","info")</f>
        <v/>
      </c>
      <c r="AA1073" t="n">
        <v>228048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88</v>
      </c>
      <c r="AO1073" t="s"/>
      <c r="AP1073" t="n">
        <v>41</v>
      </c>
      <c r="AQ1073" t="s">
        <v>89</v>
      </c>
      <c r="AR1073" t="s"/>
      <c r="AS1073" t="s"/>
      <c r="AT1073" t="s">
        <v>90</v>
      </c>
      <c r="AU1073" t="s"/>
      <c r="AV1073" t="s"/>
      <c r="AW1073" t="s"/>
      <c r="AX1073" t="s"/>
      <c r="AY1073" t="n">
        <v>2071481</v>
      </c>
      <c r="AZ1073" t="s">
        <v>1449</v>
      </c>
      <c r="BA1073" t="s"/>
      <c r="BB1073" t="n">
        <v>64003</v>
      </c>
      <c r="BC1073" t="n">
        <v>13.38457</v>
      </c>
      <c r="BD1073" t="n">
        <v>52.50438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1447</v>
      </c>
      <c r="F1074" t="n">
        <v>2204321</v>
      </c>
      <c r="G1074" t="s">
        <v>74</v>
      </c>
      <c r="H1074" t="s">
        <v>75</v>
      </c>
      <c r="I1074" t="s"/>
      <c r="J1074" t="s">
        <v>74</v>
      </c>
      <c r="K1074" t="n">
        <v>92</v>
      </c>
      <c r="L1074" t="s">
        <v>76</v>
      </c>
      <c r="M1074" t="s"/>
      <c r="N1074" t="s">
        <v>400</v>
      </c>
      <c r="O1074" t="s">
        <v>78</v>
      </c>
      <c r="P1074" t="s">
        <v>1448</v>
      </c>
      <c r="Q1074" t="s"/>
      <c r="R1074" t="s">
        <v>114</v>
      </c>
      <c r="S1074" t="s">
        <v>270</v>
      </c>
      <c r="T1074" t="s">
        <v>81</v>
      </c>
      <c r="U1074" t="s">
        <v>82</v>
      </c>
      <c r="V1074" t="s">
        <v>83</v>
      </c>
      <c r="W1074" t="s">
        <v>108</v>
      </c>
      <c r="X1074" t="s"/>
      <c r="Y1074" t="s">
        <v>85</v>
      </c>
      <c r="Z1074">
        <f>HYPERLINK("https://hotelmonitor-cachepage.eclerx.com/savepage/tk_15444262032282314_sr_2399.html","info")</f>
        <v/>
      </c>
      <c r="AA1074" t="n">
        <v>228048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88</v>
      </c>
      <c r="AO1074" t="s"/>
      <c r="AP1074" t="n">
        <v>41</v>
      </c>
      <c r="AQ1074" t="s">
        <v>89</v>
      </c>
      <c r="AR1074" t="s"/>
      <c r="AS1074" t="s"/>
      <c r="AT1074" t="s">
        <v>90</v>
      </c>
      <c r="AU1074" t="s"/>
      <c r="AV1074" t="s"/>
      <c r="AW1074" t="s"/>
      <c r="AX1074" t="s"/>
      <c r="AY1074" t="n">
        <v>2071481</v>
      </c>
      <c r="AZ1074" t="s">
        <v>1449</v>
      </c>
      <c r="BA1074" t="s"/>
      <c r="BB1074" t="n">
        <v>64003</v>
      </c>
      <c r="BC1074" t="n">
        <v>13.38457</v>
      </c>
      <c r="BD1074" t="n">
        <v>52.50438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1452</v>
      </c>
      <c r="F1075" t="n">
        <v>117697</v>
      </c>
      <c r="G1075" t="s">
        <v>74</v>
      </c>
      <c r="H1075" t="s">
        <v>75</v>
      </c>
      <c r="I1075" t="s"/>
      <c r="J1075" t="s">
        <v>74</v>
      </c>
      <c r="K1075" t="n">
        <v>99</v>
      </c>
      <c r="L1075" t="s">
        <v>76</v>
      </c>
      <c r="M1075" t="s"/>
      <c r="N1075" t="s">
        <v>113</v>
      </c>
      <c r="O1075" t="s">
        <v>78</v>
      </c>
      <c r="P1075" t="s">
        <v>1453</v>
      </c>
      <c r="Q1075" t="s"/>
      <c r="R1075" t="s">
        <v>119</v>
      </c>
      <c r="S1075" t="s">
        <v>103</v>
      </c>
      <c r="T1075" t="s">
        <v>81</v>
      </c>
      <c r="U1075" t="s">
        <v>82</v>
      </c>
      <c r="V1075" t="s">
        <v>83</v>
      </c>
      <c r="W1075" t="s">
        <v>108</v>
      </c>
      <c r="X1075" t="s"/>
      <c r="Y1075" t="s">
        <v>85</v>
      </c>
      <c r="Z1075">
        <f>HYPERLINK("https://hotelmonitor-cachepage.eclerx.com/savepage/tk_1544426669264265_sr_2399.html","info")</f>
        <v/>
      </c>
      <c r="AA1075" t="n">
        <v>26858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88</v>
      </c>
      <c r="AO1075" t="s"/>
      <c r="AP1075" t="n">
        <v>178</v>
      </c>
      <c r="AQ1075" t="s">
        <v>89</v>
      </c>
      <c r="AR1075" t="s"/>
      <c r="AS1075" t="s"/>
      <c r="AT1075" t="s">
        <v>90</v>
      </c>
      <c r="AU1075" t="s"/>
      <c r="AV1075" t="s"/>
      <c r="AW1075" t="s"/>
      <c r="AX1075" t="s"/>
      <c r="AY1075" t="n">
        <v>230425</v>
      </c>
      <c r="AZ1075" t="s">
        <v>1454</v>
      </c>
      <c r="BA1075" t="s"/>
      <c r="BB1075" t="n">
        <v>67762</v>
      </c>
      <c r="BC1075" t="n">
        <v>13.42788</v>
      </c>
      <c r="BD1075" t="n">
        <v>52.562761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1455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53</v>
      </c>
      <c r="L1076" t="s">
        <v>76</v>
      </c>
      <c r="M1076" t="s"/>
      <c r="N1076" t="s">
        <v>301</v>
      </c>
      <c r="O1076" t="s">
        <v>78</v>
      </c>
      <c r="P1076" t="s">
        <v>1455</v>
      </c>
      <c r="Q1076" t="s"/>
      <c r="R1076" t="s">
        <v>114</v>
      </c>
      <c r="S1076" t="s">
        <v>309</v>
      </c>
      <c r="T1076" t="s">
        <v>81</v>
      </c>
      <c r="U1076" t="s">
        <v>82</v>
      </c>
      <c r="V1076" t="s">
        <v>83</v>
      </c>
      <c r="W1076" t="s">
        <v>84</v>
      </c>
      <c r="X1076" t="s"/>
      <c r="Y1076" t="s">
        <v>85</v>
      </c>
      <c r="Z1076">
        <f>HYPERLINK("https://hotelmonitor-cachepage.eclerx.com/savepage/tk_15444271781270258_sr_2399.html","info")</f>
        <v/>
      </c>
      <c r="AA1076" t="n">
        <v>-5998666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88</v>
      </c>
      <c r="AO1076" t="s"/>
      <c r="AP1076" t="n">
        <v>326</v>
      </c>
      <c r="AQ1076" t="s">
        <v>89</v>
      </c>
      <c r="AR1076" t="s"/>
      <c r="AS1076" t="s"/>
      <c r="AT1076" t="s">
        <v>90</v>
      </c>
      <c r="AU1076" t="s"/>
      <c r="AV1076" t="s"/>
      <c r="AW1076" t="s"/>
      <c r="AX1076" t="s"/>
      <c r="AY1076" t="n">
        <v>5998666</v>
      </c>
      <c r="AZ1076" t="s">
        <v>1456</v>
      </c>
      <c r="BA1076" t="s"/>
      <c r="BB1076" t="n">
        <v>75916</v>
      </c>
      <c r="BC1076" t="n">
        <v>13.3082</v>
      </c>
      <c r="BD1076" t="n">
        <v>52.49672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1455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65.5</v>
      </c>
      <c r="L1077" t="s">
        <v>76</v>
      </c>
      <c r="M1077" t="s"/>
      <c r="N1077" t="s">
        <v>113</v>
      </c>
      <c r="O1077" t="s">
        <v>78</v>
      </c>
      <c r="P1077" t="s">
        <v>1455</v>
      </c>
      <c r="Q1077" t="s"/>
      <c r="R1077" t="s">
        <v>114</v>
      </c>
      <c r="S1077" t="s">
        <v>1457</v>
      </c>
      <c r="T1077" t="s">
        <v>81</v>
      </c>
      <c r="U1077" t="s">
        <v>82</v>
      </c>
      <c r="V1077" t="s">
        <v>83</v>
      </c>
      <c r="W1077" t="s">
        <v>84</v>
      </c>
      <c r="X1077" t="s"/>
      <c r="Y1077" t="s">
        <v>85</v>
      </c>
      <c r="Z1077">
        <f>HYPERLINK("https://hotelmonitor-cachepage.eclerx.com/savepage/tk_15444271781270258_sr_2399.html","info")</f>
        <v/>
      </c>
      <c r="AA1077" t="n">
        <v>-5998666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88</v>
      </c>
      <c r="AO1077" t="s"/>
      <c r="AP1077" t="n">
        <v>326</v>
      </c>
      <c r="AQ1077" t="s">
        <v>89</v>
      </c>
      <c r="AR1077" t="s"/>
      <c r="AS1077" t="s"/>
      <c r="AT1077" t="s">
        <v>90</v>
      </c>
      <c r="AU1077" t="s"/>
      <c r="AV1077" t="s"/>
      <c r="AW1077" t="s"/>
      <c r="AX1077" t="s"/>
      <c r="AY1077" t="n">
        <v>5998666</v>
      </c>
      <c r="AZ1077" t="s">
        <v>1456</v>
      </c>
      <c r="BA1077" t="s"/>
      <c r="BB1077" t="n">
        <v>75916</v>
      </c>
      <c r="BC1077" t="n">
        <v>13.3082</v>
      </c>
      <c r="BD1077" t="n">
        <v>52.49672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1458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79.28</v>
      </c>
      <c r="L1078" t="s">
        <v>76</v>
      </c>
      <c r="M1078" t="s"/>
      <c r="N1078" t="s">
        <v>158</v>
      </c>
      <c r="O1078" t="s">
        <v>78</v>
      </c>
      <c r="P1078" t="s">
        <v>1458</v>
      </c>
      <c r="Q1078" t="s"/>
      <c r="R1078" t="s">
        <v>79</v>
      </c>
      <c r="S1078" t="s">
        <v>1459</v>
      </c>
      <c r="T1078" t="s">
        <v>81</v>
      </c>
      <c r="U1078" t="s">
        <v>82</v>
      </c>
      <c r="V1078" t="s">
        <v>83</v>
      </c>
      <c r="W1078" t="s">
        <v>84</v>
      </c>
      <c r="X1078" t="s"/>
      <c r="Y1078" t="s">
        <v>85</v>
      </c>
      <c r="Z1078">
        <f>HYPERLINK("https://hotelmonitor-cachepage.eclerx.com/savepage/tk_15444265188255827_sr_2399.html","info")</f>
        <v/>
      </c>
      <c r="AA1078" t="n">
        <v>-2071622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88</v>
      </c>
      <c r="AO1078" t="s"/>
      <c r="AP1078" t="n">
        <v>134</v>
      </c>
      <c r="AQ1078" t="s">
        <v>89</v>
      </c>
      <c r="AR1078" t="s"/>
      <c r="AS1078" t="s"/>
      <c r="AT1078" t="s">
        <v>90</v>
      </c>
      <c r="AU1078" t="s"/>
      <c r="AV1078" t="s"/>
      <c r="AW1078" t="s"/>
      <c r="AX1078" t="s"/>
      <c r="AY1078" t="n">
        <v>2071622</v>
      </c>
      <c r="AZ1078" t="s">
        <v>1460</v>
      </c>
      <c r="BA1078" t="s"/>
      <c r="BB1078" t="n">
        <v>2261</v>
      </c>
      <c r="BC1078" t="n">
        <v>13.34869</v>
      </c>
      <c r="BD1078" t="n">
        <v>52.60258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1461</v>
      </c>
      <c r="F1079" t="n">
        <v>974686</v>
      </c>
      <c r="G1079" t="s">
        <v>74</v>
      </c>
      <c r="H1079" t="s">
        <v>75</v>
      </c>
      <c r="I1079" t="s"/>
      <c r="J1079" t="s">
        <v>74</v>
      </c>
      <c r="K1079" t="n">
        <v>85</v>
      </c>
      <c r="L1079" t="s">
        <v>76</v>
      </c>
      <c r="M1079" t="s"/>
      <c r="N1079" t="s">
        <v>158</v>
      </c>
      <c r="O1079" t="s">
        <v>78</v>
      </c>
      <c r="P1079" t="s">
        <v>1462</v>
      </c>
      <c r="Q1079" t="s"/>
      <c r="R1079" t="s">
        <v>79</v>
      </c>
      <c r="S1079" t="s">
        <v>412</v>
      </c>
      <c r="T1079" t="s">
        <v>81</v>
      </c>
      <c r="U1079" t="s">
        <v>82</v>
      </c>
      <c r="V1079" t="s">
        <v>83</v>
      </c>
      <c r="W1079" t="s">
        <v>108</v>
      </c>
      <c r="X1079" t="s"/>
      <c r="Y1079" t="s">
        <v>85</v>
      </c>
      <c r="Z1079">
        <f>HYPERLINK("https://hotelmonitor-cachepage.eclerx.com/savepage/tk_15444266924731624_sr_2399.html","info")</f>
        <v/>
      </c>
      <c r="AA1079" t="n">
        <v>170425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88</v>
      </c>
      <c r="AO1079" t="s"/>
      <c r="AP1079" t="n">
        <v>185</v>
      </c>
      <c r="AQ1079" t="s">
        <v>89</v>
      </c>
      <c r="AR1079" t="s"/>
      <c r="AS1079" t="s"/>
      <c r="AT1079" t="s">
        <v>90</v>
      </c>
      <c r="AU1079" t="s"/>
      <c r="AV1079" t="s"/>
      <c r="AW1079" t="s"/>
      <c r="AX1079" t="s"/>
      <c r="AY1079" t="n">
        <v>937992</v>
      </c>
      <c r="AZ1079" t="s">
        <v>1463</v>
      </c>
      <c r="BA1079" t="s"/>
      <c r="BB1079" t="n">
        <v>143106</v>
      </c>
      <c r="BC1079" t="n">
        <v>13.384076</v>
      </c>
      <c r="BD1079" t="n">
        <v>52.52959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1461</v>
      </c>
      <c r="F1080" t="n">
        <v>974686</v>
      </c>
      <c r="G1080" t="s">
        <v>74</v>
      </c>
      <c r="H1080" t="s">
        <v>75</v>
      </c>
      <c r="I1080" t="s"/>
      <c r="J1080" t="s">
        <v>74</v>
      </c>
      <c r="K1080" t="n">
        <v>100</v>
      </c>
      <c r="L1080" t="s">
        <v>76</v>
      </c>
      <c r="M1080" t="s"/>
      <c r="N1080" t="s">
        <v>113</v>
      </c>
      <c r="O1080" t="s">
        <v>78</v>
      </c>
      <c r="P1080" t="s">
        <v>1462</v>
      </c>
      <c r="Q1080" t="s"/>
      <c r="R1080" t="s">
        <v>79</v>
      </c>
      <c r="S1080" t="s">
        <v>256</v>
      </c>
      <c r="T1080" t="s">
        <v>81</v>
      </c>
      <c r="U1080" t="s">
        <v>82</v>
      </c>
      <c r="V1080" t="s">
        <v>83</v>
      </c>
      <c r="W1080" t="s">
        <v>108</v>
      </c>
      <c r="X1080" t="s"/>
      <c r="Y1080" t="s">
        <v>85</v>
      </c>
      <c r="Z1080">
        <f>HYPERLINK("https://hotelmonitor-cachepage.eclerx.com/savepage/tk_15444266924731624_sr_2399.html","info")</f>
        <v/>
      </c>
      <c r="AA1080" t="n">
        <v>170425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88</v>
      </c>
      <c r="AO1080" t="s"/>
      <c r="AP1080" t="n">
        <v>185</v>
      </c>
      <c r="AQ1080" t="s">
        <v>89</v>
      </c>
      <c r="AR1080" t="s"/>
      <c r="AS1080" t="s"/>
      <c r="AT1080" t="s">
        <v>90</v>
      </c>
      <c r="AU1080" t="s"/>
      <c r="AV1080" t="s"/>
      <c r="AW1080" t="s"/>
      <c r="AX1080" t="s"/>
      <c r="AY1080" t="n">
        <v>937992</v>
      </c>
      <c r="AZ1080" t="s">
        <v>1463</v>
      </c>
      <c r="BA1080" t="s"/>
      <c r="BB1080" t="n">
        <v>143106</v>
      </c>
      <c r="BC1080" t="n">
        <v>13.384076</v>
      </c>
      <c r="BD1080" t="n">
        <v>52.52959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1461</v>
      </c>
      <c r="F1081" t="n">
        <v>974686</v>
      </c>
      <c r="G1081" t="s">
        <v>74</v>
      </c>
      <c r="H1081" t="s">
        <v>75</v>
      </c>
      <c r="I1081" t="s"/>
      <c r="J1081" t="s">
        <v>74</v>
      </c>
      <c r="K1081" t="n">
        <v>110</v>
      </c>
      <c r="L1081" t="s">
        <v>76</v>
      </c>
      <c r="M1081" t="s"/>
      <c r="N1081" t="s">
        <v>131</v>
      </c>
      <c r="O1081" t="s">
        <v>78</v>
      </c>
      <c r="P1081" t="s">
        <v>1462</v>
      </c>
      <c r="Q1081" t="s"/>
      <c r="R1081" t="s">
        <v>79</v>
      </c>
      <c r="S1081" t="s">
        <v>447</v>
      </c>
      <c r="T1081" t="s">
        <v>81</v>
      </c>
      <c r="U1081" t="s">
        <v>82</v>
      </c>
      <c r="V1081" t="s">
        <v>83</v>
      </c>
      <c r="W1081" t="s">
        <v>108</v>
      </c>
      <c r="X1081" t="s"/>
      <c r="Y1081" t="s">
        <v>85</v>
      </c>
      <c r="Z1081">
        <f>HYPERLINK("https://hotelmonitor-cachepage.eclerx.com/savepage/tk_15444266924731624_sr_2399.html","info")</f>
        <v/>
      </c>
      <c r="AA1081" t="n">
        <v>170425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88</v>
      </c>
      <c r="AO1081" t="s"/>
      <c r="AP1081" t="n">
        <v>185</v>
      </c>
      <c r="AQ1081" t="s">
        <v>89</v>
      </c>
      <c r="AR1081" t="s"/>
      <c r="AS1081" t="s"/>
      <c r="AT1081" t="s">
        <v>90</v>
      </c>
      <c r="AU1081" t="s"/>
      <c r="AV1081" t="s"/>
      <c r="AW1081" t="s"/>
      <c r="AX1081" t="s"/>
      <c r="AY1081" t="n">
        <v>937992</v>
      </c>
      <c r="AZ1081" t="s">
        <v>1463</v>
      </c>
      <c r="BA1081" t="s"/>
      <c r="BB1081" t="n">
        <v>143106</v>
      </c>
      <c r="BC1081" t="n">
        <v>13.384076</v>
      </c>
      <c r="BD1081" t="n">
        <v>52.52959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1464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61.5</v>
      </c>
      <c r="L1082" t="s">
        <v>76</v>
      </c>
      <c r="M1082" t="s"/>
      <c r="N1082" t="s">
        <v>301</v>
      </c>
      <c r="O1082" t="s">
        <v>78</v>
      </c>
      <c r="P1082" t="s">
        <v>1464</v>
      </c>
      <c r="Q1082" t="s"/>
      <c r="R1082" t="s">
        <v>114</v>
      </c>
      <c r="S1082" t="s">
        <v>1465</v>
      </c>
      <c r="T1082" t="s">
        <v>81</v>
      </c>
      <c r="U1082" t="s">
        <v>82</v>
      </c>
      <c r="V1082" t="s">
        <v>83</v>
      </c>
      <c r="W1082" t="s">
        <v>108</v>
      </c>
      <c r="X1082" t="s"/>
      <c r="Y1082" t="s">
        <v>85</v>
      </c>
      <c r="Z1082">
        <f>HYPERLINK("https://hotelmonitor-cachepage.eclerx.com/savepage/tk_15444269805833416_sr_2399.html","info")</f>
        <v/>
      </c>
      <c r="AA1082" t="n">
        <v>-4880360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88</v>
      </c>
      <c r="AO1082" t="s"/>
      <c r="AP1082" t="n">
        <v>269</v>
      </c>
      <c r="AQ1082" t="s">
        <v>89</v>
      </c>
      <c r="AR1082" t="s"/>
      <c r="AS1082" t="s"/>
      <c r="AT1082" t="s">
        <v>90</v>
      </c>
      <c r="AU1082" t="s"/>
      <c r="AV1082" t="s"/>
      <c r="AW1082" t="s"/>
      <c r="AX1082" t="s"/>
      <c r="AY1082" t="n">
        <v>4880360</v>
      </c>
      <c r="AZ1082" t="s">
        <v>1466</v>
      </c>
      <c r="BA1082" t="s"/>
      <c r="BB1082" t="n">
        <v>539519</v>
      </c>
      <c r="BC1082" t="n">
        <v>13.497036</v>
      </c>
      <c r="BD1082" t="n">
        <v>52.504378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1464</v>
      </c>
      <c r="F1083" t="n">
        <v>-1</v>
      </c>
      <c r="G1083" t="s">
        <v>74</v>
      </c>
      <c r="H1083" t="s">
        <v>75</v>
      </c>
      <c r="I1083" t="s"/>
      <c r="J1083" t="s">
        <v>74</v>
      </c>
      <c r="K1083" t="n">
        <v>91</v>
      </c>
      <c r="L1083" t="s">
        <v>76</v>
      </c>
      <c r="M1083" t="s"/>
      <c r="N1083" t="s">
        <v>158</v>
      </c>
      <c r="O1083" t="s">
        <v>78</v>
      </c>
      <c r="P1083" t="s">
        <v>1464</v>
      </c>
      <c r="Q1083" t="s"/>
      <c r="R1083" t="s">
        <v>114</v>
      </c>
      <c r="S1083" t="s">
        <v>346</v>
      </c>
      <c r="T1083" t="s">
        <v>81</v>
      </c>
      <c r="U1083" t="s">
        <v>82</v>
      </c>
      <c r="V1083" t="s">
        <v>83</v>
      </c>
      <c r="W1083" t="s">
        <v>108</v>
      </c>
      <c r="X1083" t="s"/>
      <c r="Y1083" t="s">
        <v>85</v>
      </c>
      <c r="Z1083">
        <f>HYPERLINK("https://hotelmonitor-cachepage.eclerx.com/savepage/tk_15444269805833416_sr_2399.html","info")</f>
        <v/>
      </c>
      <c r="AA1083" t="n">
        <v>-4880360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88</v>
      </c>
      <c r="AO1083" t="s"/>
      <c r="AP1083" t="n">
        <v>269</v>
      </c>
      <c r="AQ1083" t="s">
        <v>89</v>
      </c>
      <c r="AR1083" t="s"/>
      <c r="AS1083" t="s"/>
      <c r="AT1083" t="s">
        <v>90</v>
      </c>
      <c r="AU1083" t="s"/>
      <c r="AV1083" t="s"/>
      <c r="AW1083" t="s"/>
      <c r="AX1083" t="s"/>
      <c r="AY1083" t="n">
        <v>4880360</v>
      </c>
      <c r="AZ1083" t="s">
        <v>1466</v>
      </c>
      <c r="BA1083" t="s"/>
      <c r="BB1083" t="n">
        <v>539519</v>
      </c>
      <c r="BC1083" t="n">
        <v>13.497036</v>
      </c>
      <c r="BD1083" t="n">
        <v>52.504378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1464</v>
      </c>
      <c r="F1084" t="n">
        <v>-1</v>
      </c>
      <c r="G1084" t="s">
        <v>74</v>
      </c>
      <c r="H1084" t="s">
        <v>75</v>
      </c>
      <c r="I1084" t="s"/>
      <c r="J1084" t="s">
        <v>74</v>
      </c>
      <c r="K1084" t="n">
        <v>101.5</v>
      </c>
      <c r="L1084" t="s">
        <v>76</v>
      </c>
      <c r="M1084" t="s"/>
      <c r="N1084" t="s">
        <v>113</v>
      </c>
      <c r="O1084" t="s">
        <v>78</v>
      </c>
      <c r="P1084" t="s">
        <v>1464</v>
      </c>
      <c r="Q1084" t="s"/>
      <c r="R1084" t="s">
        <v>114</v>
      </c>
      <c r="S1084" t="s">
        <v>165</v>
      </c>
      <c r="T1084" t="s">
        <v>81</v>
      </c>
      <c r="U1084" t="s">
        <v>82</v>
      </c>
      <c r="V1084" t="s">
        <v>83</v>
      </c>
      <c r="W1084" t="s">
        <v>108</v>
      </c>
      <c r="X1084" t="s"/>
      <c r="Y1084" t="s">
        <v>85</v>
      </c>
      <c r="Z1084">
        <f>HYPERLINK("https://hotelmonitor-cachepage.eclerx.com/savepage/tk_15444269805833416_sr_2399.html","info")</f>
        <v/>
      </c>
      <c r="AA1084" t="n">
        <v>-4880360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88</v>
      </c>
      <c r="AO1084" t="s"/>
      <c r="AP1084" t="n">
        <v>269</v>
      </c>
      <c r="AQ1084" t="s">
        <v>89</v>
      </c>
      <c r="AR1084" t="s"/>
      <c r="AS1084" t="s"/>
      <c r="AT1084" t="s">
        <v>90</v>
      </c>
      <c r="AU1084" t="s"/>
      <c r="AV1084" t="s"/>
      <c r="AW1084" t="s"/>
      <c r="AX1084" t="s"/>
      <c r="AY1084" t="n">
        <v>4880360</v>
      </c>
      <c r="AZ1084" t="s">
        <v>1466</v>
      </c>
      <c r="BA1084" t="s"/>
      <c r="BB1084" t="n">
        <v>539519</v>
      </c>
      <c r="BC1084" t="n">
        <v>13.497036</v>
      </c>
      <c r="BD1084" t="n">
        <v>52.504378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1467</v>
      </c>
      <c r="F1085" t="n">
        <v>1471166</v>
      </c>
      <c r="G1085" t="s">
        <v>74</v>
      </c>
      <c r="H1085" t="s">
        <v>75</v>
      </c>
      <c r="I1085" t="s"/>
      <c r="J1085" t="s">
        <v>74</v>
      </c>
      <c r="K1085" t="n">
        <v>88.36</v>
      </c>
      <c r="L1085" t="s">
        <v>76</v>
      </c>
      <c r="M1085" t="s"/>
      <c r="N1085" t="s">
        <v>158</v>
      </c>
      <c r="O1085" t="s">
        <v>78</v>
      </c>
      <c r="P1085" t="s">
        <v>1468</v>
      </c>
      <c r="Q1085" t="s"/>
      <c r="R1085" t="s">
        <v>79</v>
      </c>
      <c r="S1085" t="s">
        <v>500</v>
      </c>
      <c r="T1085" t="s">
        <v>81</v>
      </c>
      <c r="U1085" t="s">
        <v>82</v>
      </c>
      <c r="V1085" t="s">
        <v>83</v>
      </c>
      <c r="W1085" t="s">
        <v>84</v>
      </c>
      <c r="X1085" t="s"/>
      <c r="Y1085" t="s">
        <v>85</v>
      </c>
      <c r="Z1085">
        <f>HYPERLINK("https://hotelmonitor-cachepage.eclerx.com/savepage/tk_15444261206317565_sr_2399.html","info")</f>
        <v/>
      </c>
      <c r="AA1085" t="n">
        <v>217112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88</v>
      </c>
      <c r="AO1085" t="s"/>
      <c r="AP1085" t="n">
        <v>15</v>
      </c>
      <c r="AQ1085" t="s">
        <v>89</v>
      </c>
      <c r="AR1085" t="s"/>
      <c r="AS1085" t="s"/>
      <c r="AT1085" t="s">
        <v>90</v>
      </c>
      <c r="AU1085" t="s"/>
      <c r="AV1085" t="s"/>
      <c r="AW1085" t="s"/>
      <c r="AX1085" t="s"/>
      <c r="AY1085" t="n">
        <v>1603240</v>
      </c>
      <c r="AZ1085" t="s">
        <v>1469</v>
      </c>
      <c r="BA1085" t="s"/>
      <c r="BB1085" t="n">
        <v>572146</v>
      </c>
      <c r="BC1085" t="n">
        <v>13.366987</v>
      </c>
      <c r="BD1085" t="n">
        <v>52.523409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1467</v>
      </c>
      <c r="F1086" t="n">
        <v>1471166</v>
      </c>
      <c r="G1086" t="s">
        <v>74</v>
      </c>
      <c r="H1086" t="s">
        <v>75</v>
      </c>
      <c r="I1086" t="s"/>
      <c r="J1086" t="s">
        <v>74</v>
      </c>
      <c r="K1086" t="n">
        <v>103.95</v>
      </c>
      <c r="L1086" t="s">
        <v>76</v>
      </c>
      <c r="M1086" t="s"/>
      <c r="N1086" t="s">
        <v>113</v>
      </c>
      <c r="O1086" t="s">
        <v>78</v>
      </c>
      <c r="P1086" t="s">
        <v>1468</v>
      </c>
      <c r="Q1086" t="s"/>
      <c r="R1086" t="s">
        <v>79</v>
      </c>
      <c r="S1086" t="s">
        <v>201</v>
      </c>
      <c r="T1086" t="s">
        <v>81</v>
      </c>
      <c r="U1086" t="s">
        <v>82</v>
      </c>
      <c r="V1086" t="s">
        <v>83</v>
      </c>
      <c r="W1086" t="s">
        <v>84</v>
      </c>
      <c r="X1086" t="s"/>
      <c r="Y1086" t="s">
        <v>85</v>
      </c>
      <c r="Z1086">
        <f>HYPERLINK("https://hotelmonitor-cachepage.eclerx.com/savepage/tk_15444261206317565_sr_2399.html","info")</f>
        <v/>
      </c>
      <c r="AA1086" t="n">
        <v>217112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88</v>
      </c>
      <c r="AO1086" t="s"/>
      <c r="AP1086" t="n">
        <v>15</v>
      </c>
      <c r="AQ1086" t="s">
        <v>89</v>
      </c>
      <c r="AR1086" t="s"/>
      <c r="AS1086" t="s"/>
      <c r="AT1086" t="s">
        <v>90</v>
      </c>
      <c r="AU1086" t="s"/>
      <c r="AV1086" t="s"/>
      <c r="AW1086" t="s"/>
      <c r="AX1086" t="s"/>
      <c r="AY1086" t="n">
        <v>1603240</v>
      </c>
      <c r="AZ1086" t="s">
        <v>1469</v>
      </c>
      <c r="BA1086" t="s"/>
      <c r="BB1086" t="n">
        <v>572146</v>
      </c>
      <c r="BC1086" t="n">
        <v>13.366987</v>
      </c>
      <c r="BD1086" t="n">
        <v>52.523409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1467</v>
      </c>
      <c r="F1087" t="n">
        <v>1471166</v>
      </c>
      <c r="G1087" t="s">
        <v>74</v>
      </c>
      <c r="H1087" t="s">
        <v>75</v>
      </c>
      <c r="I1087" t="s"/>
      <c r="J1087" t="s">
        <v>74</v>
      </c>
      <c r="K1087" t="n">
        <v>114.45</v>
      </c>
      <c r="L1087" t="s">
        <v>76</v>
      </c>
      <c r="M1087" t="s"/>
      <c r="N1087" t="s">
        <v>131</v>
      </c>
      <c r="O1087" t="s">
        <v>78</v>
      </c>
      <c r="P1087" t="s">
        <v>1468</v>
      </c>
      <c r="Q1087" t="s"/>
      <c r="R1087" t="s">
        <v>79</v>
      </c>
      <c r="S1087" t="s">
        <v>206</v>
      </c>
      <c r="T1087" t="s">
        <v>81</v>
      </c>
      <c r="U1087" t="s">
        <v>82</v>
      </c>
      <c r="V1087" t="s">
        <v>83</v>
      </c>
      <c r="W1087" t="s">
        <v>84</v>
      </c>
      <c r="X1087" t="s"/>
      <c r="Y1087" t="s">
        <v>85</v>
      </c>
      <c r="Z1087">
        <f>HYPERLINK("https://hotelmonitor-cachepage.eclerx.com/savepage/tk_15444261206317565_sr_2399.html","info")</f>
        <v/>
      </c>
      <c r="AA1087" t="n">
        <v>217112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88</v>
      </c>
      <c r="AO1087" t="s"/>
      <c r="AP1087" t="n">
        <v>15</v>
      </c>
      <c r="AQ1087" t="s">
        <v>89</v>
      </c>
      <c r="AR1087" t="s"/>
      <c r="AS1087" t="s"/>
      <c r="AT1087" t="s">
        <v>90</v>
      </c>
      <c r="AU1087" t="s"/>
      <c r="AV1087" t="s"/>
      <c r="AW1087" t="s"/>
      <c r="AX1087" t="s"/>
      <c r="AY1087" t="n">
        <v>1603240</v>
      </c>
      <c r="AZ1087" t="s">
        <v>1469</v>
      </c>
      <c r="BA1087" t="s"/>
      <c r="BB1087" t="n">
        <v>572146</v>
      </c>
      <c r="BC1087" t="n">
        <v>13.366987</v>
      </c>
      <c r="BD1087" t="n">
        <v>52.523409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1470</v>
      </c>
      <c r="F1088" t="n">
        <v>-1</v>
      </c>
      <c r="G1088" t="s">
        <v>74</v>
      </c>
      <c r="H1088" t="s">
        <v>75</v>
      </c>
      <c r="I1088" t="s"/>
      <c r="J1088" t="s">
        <v>74</v>
      </c>
      <c r="K1088" t="n">
        <v>70.5</v>
      </c>
      <c r="L1088" t="s">
        <v>76</v>
      </c>
      <c r="M1088" t="s"/>
      <c r="N1088" t="s">
        <v>158</v>
      </c>
      <c r="O1088" t="s">
        <v>78</v>
      </c>
      <c r="P1088" t="s">
        <v>1470</v>
      </c>
      <c r="Q1088" t="s"/>
      <c r="R1088" t="s">
        <v>79</v>
      </c>
      <c r="S1088" t="s">
        <v>1471</v>
      </c>
      <c r="T1088" t="s">
        <v>81</v>
      </c>
      <c r="U1088" t="s">
        <v>82</v>
      </c>
      <c r="V1088" t="s">
        <v>83</v>
      </c>
      <c r="W1088" t="s">
        <v>84</v>
      </c>
      <c r="X1088" t="s"/>
      <c r="Y1088" t="s">
        <v>85</v>
      </c>
      <c r="Z1088">
        <f>HYPERLINK("https://hotelmonitor-cachepage.eclerx.com/savepage/tk_1544426695488116_sr_2399.html","info")</f>
        <v/>
      </c>
      <c r="AA1088" t="n">
        <v>-2929645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88</v>
      </c>
      <c r="AO1088" t="s"/>
      <c r="AP1088" t="n">
        <v>186</v>
      </c>
      <c r="AQ1088" t="s">
        <v>89</v>
      </c>
      <c r="AR1088" t="s"/>
      <c r="AS1088" t="s"/>
      <c r="AT1088" t="s">
        <v>90</v>
      </c>
      <c r="AU1088" t="s"/>
      <c r="AV1088" t="s"/>
      <c r="AW1088" t="s"/>
      <c r="AX1088" t="s"/>
      <c r="AY1088" t="n">
        <v>2929645</v>
      </c>
      <c r="AZ1088" t="s">
        <v>1472</v>
      </c>
      <c r="BA1088" t="s"/>
      <c r="BB1088" t="n">
        <v>30532</v>
      </c>
      <c r="BC1088" t="n">
        <v>13.3933</v>
      </c>
      <c r="BD1088" t="n">
        <v>52.510828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1473</v>
      </c>
      <c r="F1089" t="n">
        <v>-1</v>
      </c>
      <c r="G1089" t="s">
        <v>74</v>
      </c>
      <c r="H1089" t="s">
        <v>75</v>
      </c>
      <c r="I1089" t="s"/>
      <c r="J1089" t="s">
        <v>74</v>
      </c>
      <c r="K1089" t="n">
        <v>129</v>
      </c>
      <c r="L1089" t="s">
        <v>76</v>
      </c>
      <c r="M1089" t="s"/>
      <c r="N1089" t="s">
        <v>298</v>
      </c>
      <c r="O1089" t="s">
        <v>78</v>
      </c>
      <c r="P1089" t="s">
        <v>1473</v>
      </c>
      <c r="Q1089" t="s"/>
      <c r="R1089" t="s">
        <v>119</v>
      </c>
      <c r="S1089" t="s">
        <v>243</v>
      </c>
      <c r="T1089" t="s">
        <v>81</v>
      </c>
      <c r="U1089" t="s">
        <v>82</v>
      </c>
      <c r="V1089" t="s">
        <v>83</v>
      </c>
      <c r="W1089" t="s">
        <v>108</v>
      </c>
      <c r="X1089" t="s"/>
      <c r="Y1089" t="s">
        <v>85</v>
      </c>
      <c r="Z1089">
        <f>HYPERLINK("https://hotelmonitor-cachepage.eclerx.com/savepage/tk_15444274405671237_sr_2399.html","info")</f>
        <v/>
      </c>
      <c r="AA1089" t="n">
        <v>-3423335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88</v>
      </c>
      <c r="AO1089" t="s"/>
      <c r="AP1089" t="n">
        <v>406</v>
      </c>
      <c r="AQ1089" t="s">
        <v>89</v>
      </c>
      <c r="AR1089" t="s"/>
      <c r="AS1089" t="s"/>
      <c r="AT1089" t="s">
        <v>90</v>
      </c>
      <c r="AU1089" t="s"/>
      <c r="AV1089" t="s"/>
      <c r="AW1089" t="s"/>
      <c r="AX1089" t="s"/>
      <c r="AY1089" t="n">
        <v>3423335</v>
      </c>
      <c r="AZ1089" t="s">
        <v>1474</v>
      </c>
      <c r="BA1089" t="s"/>
      <c r="BB1089" t="n">
        <v>546020</v>
      </c>
      <c r="BC1089" t="n">
        <v>13.384197</v>
      </c>
      <c r="BD1089" t="n">
        <v>52.523168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1473</v>
      </c>
      <c r="F1090" t="n">
        <v>-1</v>
      </c>
      <c r="G1090" t="s">
        <v>74</v>
      </c>
      <c r="H1090" t="s">
        <v>75</v>
      </c>
      <c r="I1090" t="s"/>
      <c r="J1090" t="s">
        <v>74</v>
      </c>
      <c r="K1090" t="n">
        <v>149</v>
      </c>
      <c r="L1090" t="s">
        <v>76</v>
      </c>
      <c r="M1090" t="s"/>
      <c r="N1090" t="s">
        <v>963</v>
      </c>
      <c r="O1090" t="s">
        <v>78</v>
      </c>
      <c r="P1090" t="s">
        <v>1473</v>
      </c>
      <c r="Q1090" t="s"/>
      <c r="R1090" t="s">
        <v>119</v>
      </c>
      <c r="S1090" t="s">
        <v>245</v>
      </c>
      <c r="T1090" t="s">
        <v>81</v>
      </c>
      <c r="U1090" t="s">
        <v>82</v>
      </c>
      <c r="V1090" t="s">
        <v>83</v>
      </c>
      <c r="W1090" t="s">
        <v>108</v>
      </c>
      <c r="X1090" t="s"/>
      <c r="Y1090" t="s">
        <v>85</v>
      </c>
      <c r="Z1090">
        <f>HYPERLINK("https://hotelmonitor-cachepage.eclerx.com/savepage/tk_15444274405671237_sr_2399.html","info")</f>
        <v/>
      </c>
      <c r="AA1090" t="n">
        <v>-3423335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88</v>
      </c>
      <c r="AO1090" t="s"/>
      <c r="AP1090" t="n">
        <v>406</v>
      </c>
      <c r="AQ1090" t="s">
        <v>89</v>
      </c>
      <c r="AR1090" t="s"/>
      <c r="AS1090" t="s"/>
      <c r="AT1090" t="s">
        <v>90</v>
      </c>
      <c r="AU1090" t="s"/>
      <c r="AV1090" t="s"/>
      <c r="AW1090" t="s"/>
      <c r="AX1090" t="s"/>
      <c r="AY1090" t="n">
        <v>3423335</v>
      </c>
      <c r="AZ1090" t="s">
        <v>1474</v>
      </c>
      <c r="BA1090" t="s"/>
      <c r="BB1090" t="n">
        <v>546020</v>
      </c>
      <c r="BC1090" t="n">
        <v>13.384197</v>
      </c>
      <c r="BD1090" t="n">
        <v>52.523168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1473</v>
      </c>
      <c r="F1091" t="n">
        <v>-1</v>
      </c>
      <c r="G1091" t="s">
        <v>74</v>
      </c>
      <c r="H1091" t="s">
        <v>75</v>
      </c>
      <c r="I1091" t="s"/>
      <c r="J1091" t="s">
        <v>74</v>
      </c>
      <c r="K1091" t="n">
        <v>169</v>
      </c>
      <c r="L1091" t="s">
        <v>76</v>
      </c>
      <c r="M1091" t="s"/>
      <c r="N1091" t="s">
        <v>1001</v>
      </c>
      <c r="O1091" t="s">
        <v>78</v>
      </c>
      <c r="P1091" t="s">
        <v>1473</v>
      </c>
      <c r="Q1091" t="s"/>
      <c r="R1091" t="s">
        <v>119</v>
      </c>
      <c r="S1091" t="s">
        <v>423</v>
      </c>
      <c r="T1091" t="s">
        <v>81</v>
      </c>
      <c r="U1091" t="s">
        <v>82</v>
      </c>
      <c r="V1091" t="s">
        <v>83</v>
      </c>
      <c r="W1091" t="s">
        <v>108</v>
      </c>
      <c r="X1091" t="s"/>
      <c r="Y1091" t="s">
        <v>85</v>
      </c>
      <c r="Z1091">
        <f>HYPERLINK("https://hotelmonitor-cachepage.eclerx.com/savepage/tk_15444274405671237_sr_2399.html","info")</f>
        <v/>
      </c>
      <c r="AA1091" t="n">
        <v>-3423335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88</v>
      </c>
      <c r="AO1091" t="s"/>
      <c r="AP1091" t="n">
        <v>406</v>
      </c>
      <c r="AQ1091" t="s">
        <v>89</v>
      </c>
      <c r="AR1091" t="s"/>
      <c r="AS1091" t="s"/>
      <c r="AT1091" t="s">
        <v>90</v>
      </c>
      <c r="AU1091" t="s"/>
      <c r="AV1091" t="s"/>
      <c r="AW1091" t="s"/>
      <c r="AX1091" t="s"/>
      <c r="AY1091" t="n">
        <v>3423335</v>
      </c>
      <c r="AZ1091" t="s">
        <v>1474</v>
      </c>
      <c r="BA1091" t="s"/>
      <c r="BB1091" t="n">
        <v>546020</v>
      </c>
      <c r="BC1091" t="n">
        <v>13.384197</v>
      </c>
      <c r="BD1091" t="n">
        <v>52.523168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1473</v>
      </c>
      <c r="F1092" t="n">
        <v>-1</v>
      </c>
      <c r="G1092" t="s">
        <v>74</v>
      </c>
      <c r="H1092" t="s">
        <v>75</v>
      </c>
      <c r="I1092" t="s"/>
      <c r="J1092" t="s">
        <v>74</v>
      </c>
      <c r="K1092" t="n">
        <v>500</v>
      </c>
      <c r="L1092" t="s">
        <v>76</v>
      </c>
      <c r="M1092" t="s"/>
      <c r="N1092" t="s">
        <v>1120</v>
      </c>
      <c r="O1092" t="s">
        <v>78</v>
      </c>
      <c r="P1092" t="s">
        <v>1473</v>
      </c>
      <c r="Q1092" t="s"/>
      <c r="R1092" t="s">
        <v>119</v>
      </c>
      <c r="S1092" t="s">
        <v>1475</v>
      </c>
      <c r="T1092" t="s">
        <v>81</v>
      </c>
      <c r="U1092" t="s">
        <v>82</v>
      </c>
      <c r="V1092" t="s">
        <v>83</v>
      </c>
      <c r="W1092" t="s">
        <v>108</v>
      </c>
      <c r="X1092" t="s"/>
      <c r="Y1092" t="s">
        <v>85</v>
      </c>
      <c r="Z1092">
        <f>HYPERLINK("https://hotelmonitor-cachepage.eclerx.com/savepage/tk_15444274405671237_sr_2399.html","info")</f>
        <v/>
      </c>
      <c r="AA1092" t="n">
        <v>-3423335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88</v>
      </c>
      <c r="AO1092" t="s"/>
      <c r="AP1092" t="n">
        <v>406</v>
      </c>
      <c r="AQ1092" t="s">
        <v>89</v>
      </c>
      <c r="AR1092" t="s"/>
      <c r="AS1092" t="s"/>
      <c r="AT1092" t="s">
        <v>90</v>
      </c>
      <c r="AU1092" t="s"/>
      <c r="AV1092" t="s"/>
      <c r="AW1092" t="s"/>
      <c r="AX1092" t="s"/>
      <c r="AY1092" t="n">
        <v>3423335</v>
      </c>
      <c r="AZ1092" t="s">
        <v>1474</v>
      </c>
      <c r="BA1092" t="s"/>
      <c r="BB1092" t="n">
        <v>546020</v>
      </c>
      <c r="BC1092" t="n">
        <v>13.384197</v>
      </c>
      <c r="BD1092" t="n">
        <v>52.523168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1476</v>
      </c>
      <c r="F1093" t="n">
        <v>2173724</v>
      </c>
      <c r="G1093" t="s">
        <v>74</v>
      </c>
      <c r="H1093" t="s">
        <v>75</v>
      </c>
      <c r="I1093" t="s"/>
      <c r="J1093" t="s">
        <v>74</v>
      </c>
      <c r="K1093" t="n">
        <v>68</v>
      </c>
      <c r="L1093" t="s">
        <v>76</v>
      </c>
      <c r="M1093" t="s"/>
      <c r="N1093" t="s">
        <v>258</v>
      </c>
      <c r="O1093" t="s">
        <v>78</v>
      </c>
      <c r="P1093" t="s">
        <v>1477</v>
      </c>
      <c r="Q1093" t="s"/>
      <c r="R1093" t="s">
        <v>114</v>
      </c>
      <c r="S1093" t="s">
        <v>450</v>
      </c>
      <c r="T1093" t="s">
        <v>81</v>
      </c>
      <c r="U1093" t="s">
        <v>82</v>
      </c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HYPERLINK("https://hotelmonitor-cachepage.eclerx.com/savepage/tk_15444261078451178_sr_2399.html","info")</f>
        <v/>
      </c>
      <c r="AA1093" t="n">
        <v>228055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88</v>
      </c>
      <c r="AO1093" t="s"/>
      <c r="AP1093" t="n">
        <v>11</v>
      </c>
      <c r="AQ1093" t="s">
        <v>89</v>
      </c>
      <c r="AR1093" t="s"/>
      <c r="AS1093" t="s"/>
      <c r="AT1093" t="s">
        <v>90</v>
      </c>
      <c r="AU1093" t="s"/>
      <c r="AV1093" t="s"/>
      <c r="AW1093" t="s"/>
      <c r="AX1093" t="s"/>
      <c r="AY1093" t="n">
        <v>2071483</v>
      </c>
      <c r="AZ1093" t="s">
        <v>1478</v>
      </c>
      <c r="BA1093" t="s"/>
      <c r="BB1093" t="n">
        <v>84373</v>
      </c>
      <c r="BC1093" t="n">
        <v>13.198292</v>
      </c>
      <c r="BD1093" t="n">
        <v>52.533062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1476</v>
      </c>
      <c r="F1094" t="n">
        <v>2173724</v>
      </c>
      <c r="G1094" t="s">
        <v>74</v>
      </c>
      <c r="H1094" t="s">
        <v>75</v>
      </c>
      <c r="I1094" t="s"/>
      <c r="J1094" t="s">
        <v>74</v>
      </c>
      <c r="K1094" t="n">
        <v>75</v>
      </c>
      <c r="L1094" t="s">
        <v>76</v>
      </c>
      <c r="M1094" t="s"/>
      <c r="N1094" t="s">
        <v>262</v>
      </c>
      <c r="O1094" t="s">
        <v>78</v>
      </c>
      <c r="P1094" t="s">
        <v>1477</v>
      </c>
      <c r="Q1094" t="s"/>
      <c r="R1094" t="s">
        <v>114</v>
      </c>
      <c r="S1094" t="s">
        <v>419</v>
      </c>
      <c r="T1094" t="s">
        <v>81</v>
      </c>
      <c r="U1094" t="s">
        <v>82</v>
      </c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HYPERLINK("https://hotelmonitor-cachepage.eclerx.com/savepage/tk_15444261078451178_sr_2399.html","info")</f>
        <v/>
      </c>
      <c r="AA1094" t="n">
        <v>228055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88</v>
      </c>
      <c r="AO1094" t="s"/>
      <c r="AP1094" t="n">
        <v>11</v>
      </c>
      <c r="AQ1094" t="s">
        <v>89</v>
      </c>
      <c r="AR1094" t="s"/>
      <c r="AS1094" t="s"/>
      <c r="AT1094" t="s">
        <v>90</v>
      </c>
      <c r="AU1094" t="s"/>
      <c r="AV1094" t="s"/>
      <c r="AW1094" t="s"/>
      <c r="AX1094" t="s"/>
      <c r="AY1094" t="n">
        <v>2071483</v>
      </c>
      <c r="AZ1094" t="s">
        <v>1478</v>
      </c>
      <c r="BA1094" t="s"/>
      <c r="BB1094" t="n">
        <v>84373</v>
      </c>
      <c r="BC1094" t="n">
        <v>13.198292</v>
      </c>
      <c r="BD1094" t="n">
        <v>52.533062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1476</v>
      </c>
      <c r="F1095" t="n">
        <v>2173724</v>
      </c>
      <c r="G1095" t="s">
        <v>74</v>
      </c>
      <c r="H1095" t="s">
        <v>75</v>
      </c>
      <c r="I1095" t="s"/>
      <c r="J1095" t="s">
        <v>74</v>
      </c>
      <c r="K1095" t="n">
        <v>68</v>
      </c>
      <c r="L1095" t="s">
        <v>76</v>
      </c>
      <c r="M1095" t="s"/>
      <c r="N1095" t="s">
        <v>95</v>
      </c>
      <c r="O1095" t="s">
        <v>78</v>
      </c>
      <c r="P1095" t="s">
        <v>1477</v>
      </c>
      <c r="Q1095" t="s"/>
      <c r="R1095" t="s">
        <v>114</v>
      </c>
      <c r="S1095" t="s">
        <v>450</v>
      </c>
      <c r="T1095" t="s">
        <v>81</v>
      </c>
      <c r="U1095" t="s">
        <v>82</v>
      </c>
      <c r="V1095" t="s">
        <v>83</v>
      </c>
      <c r="W1095" t="s">
        <v>84</v>
      </c>
      <c r="X1095" t="s"/>
      <c r="Y1095" t="s">
        <v>85</v>
      </c>
      <c r="Z1095">
        <f>HYPERLINK("https://hotelmonitor-cachepage.eclerx.com/savepage/tk_15444261078451178_sr_2399.html","info")</f>
        <v/>
      </c>
      <c r="AA1095" t="n">
        <v>228055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88</v>
      </c>
      <c r="AO1095" t="s"/>
      <c r="AP1095" t="n">
        <v>11</v>
      </c>
      <c r="AQ1095" t="s">
        <v>89</v>
      </c>
      <c r="AR1095" t="s"/>
      <c r="AS1095" t="s"/>
      <c r="AT1095" t="s">
        <v>90</v>
      </c>
      <c r="AU1095" t="s"/>
      <c r="AV1095" t="s"/>
      <c r="AW1095" t="s"/>
      <c r="AX1095" t="s"/>
      <c r="AY1095" t="n">
        <v>2071483</v>
      </c>
      <c r="AZ1095" t="s">
        <v>1478</v>
      </c>
      <c r="BA1095" t="s"/>
      <c r="BB1095" t="n">
        <v>84373</v>
      </c>
      <c r="BC1095" t="n">
        <v>13.198292</v>
      </c>
      <c r="BD1095" t="n">
        <v>52.533062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1476</v>
      </c>
      <c r="F1096" t="n">
        <v>2173724</v>
      </c>
      <c r="G1096" t="s">
        <v>74</v>
      </c>
      <c r="H1096" t="s">
        <v>75</v>
      </c>
      <c r="I1096" t="s"/>
      <c r="J1096" t="s">
        <v>74</v>
      </c>
      <c r="K1096" t="n">
        <v>68</v>
      </c>
      <c r="L1096" t="s">
        <v>76</v>
      </c>
      <c r="M1096" t="s"/>
      <c r="N1096" t="s">
        <v>263</v>
      </c>
      <c r="O1096" t="s">
        <v>78</v>
      </c>
      <c r="P1096" t="s">
        <v>1477</v>
      </c>
      <c r="Q1096" t="s"/>
      <c r="R1096" t="s">
        <v>114</v>
      </c>
      <c r="S1096" t="s">
        <v>450</v>
      </c>
      <c r="T1096" t="s">
        <v>81</v>
      </c>
      <c r="U1096" t="s">
        <v>82</v>
      </c>
      <c r="V1096" t="s">
        <v>83</v>
      </c>
      <c r="W1096" t="s">
        <v>84</v>
      </c>
      <c r="X1096" t="s"/>
      <c r="Y1096" t="s">
        <v>85</v>
      </c>
      <c r="Z1096">
        <f>HYPERLINK("https://hotelmonitor-cachepage.eclerx.com/savepage/tk_15444261078451178_sr_2399.html","info")</f>
        <v/>
      </c>
      <c r="AA1096" t="n">
        <v>228055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88</v>
      </c>
      <c r="AO1096" t="s"/>
      <c r="AP1096" t="n">
        <v>11</v>
      </c>
      <c r="AQ1096" t="s">
        <v>89</v>
      </c>
      <c r="AR1096" t="s"/>
      <c r="AS1096" t="s"/>
      <c r="AT1096" t="s">
        <v>90</v>
      </c>
      <c r="AU1096" t="s"/>
      <c r="AV1096" t="s"/>
      <c r="AW1096" t="s"/>
      <c r="AX1096" t="s"/>
      <c r="AY1096" t="n">
        <v>2071483</v>
      </c>
      <c r="AZ1096" t="s">
        <v>1478</v>
      </c>
      <c r="BA1096" t="s"/>
      <c r="BB1096" t="n">
        <v>84373</v>
      </c>
      <c r="BC1096" t="n">
        <v>13.198292</v>
      </c>
      <c r="BD1096" t="n">
        <v>52.533062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1476</v>
      </c>
      <c r="F1097" t="n">
        <v>2173724</v>
      </c>
      <c r="G1097" t="s">
        <v>74</v>
      </c>
      <c r="H1097" t="s">
        <v>75</v>
      </c>
      <c r="I1097" t="s"/>
      <c r="J1097" t="s">
        <v>74</v>
      </c>
      <c r="K1097" t="n">
        <v>68</v>
      </c>
      <c r="L1097" t="s">
        <v>76</v>
      </c>
      <c r="M1097" t="s"/>
      <c r="N1097" t="s">
        <v>95</v>
      </c>
      <c r="O1097" t="s">
        <v>78</v>
      </c>
      <c r="P1097" t="s">
        <v>1477</v>
      </c>
      <c r="Q1097" t="s"/>
      <c r="R1097" t="s">
        <v>114</v>
      </c>
      <c r="S1097" t="s">
        <v>450</v>
      </c>
      <c r="T1097" t="s">
        <v>81</v>
      </c>
      <c r="U1097" t="s">
        <v>82</v>
      </c>
      <c r="V1097" t="s">
        <v>83</v>
      </c>
      <c r="W1097" t="s">
        <v>84</v>
      </c>
      <c r="X1097" t="s"/>
      <c r="Y1097" t="s">
        <v>85</v>
      </c>
      <c r="Z1097">
        <f>HYPERLINK("https://hotelmonitor-cachepage.eclerx.com/savepage/tk_15444261078451178_sr_2399.html","info")</f>
        <v/>
      </c>
      <c r="AA1097" t="n">
        <v>228055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88</v>
      </c>
      <c r="AO1097" t="s"/>
      <c r="AP1097" t="n">
        <v>11</v>
      </c>
      <c r="AQ1097" t="s">
        <v>89</v>
      </c>
      <c r="AR1097" t="s"/>
      <c r="AS1097" t="s"/>
      <c r="AT1097" t="s">
        <v>90</v>
      </c>
      <c r="AU1097" t="s"/>
      <c r="AV1097" t="s"/>
      <c r="AW1097" t="s"/>
      <c r="AX1097" t="s"/>
      <c r="AY1097" t="n">
        <v>2071483</v>
      </c>
      <c r="AZ1097" t="s">
        <v>1478</v>
      </c>
      <c r="BA1097" t="s"/>
      <c r="BB1097" t="n">
        <v>84373</v>
      </c>
      <c r="BC1097" t="n">
        <v>13.198292</v>
      </c>
      <c r="BD1097" t="n">
        <v>52.533062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1476</v>
      </c>
      <c r="F1098" t="n">
        <v>2173724</v>
      </c>
      <c r="G1098" t="s">
        <v>74</v>
      </c>
      <c r="H1098" t="s">
        <v>75</v>
      </c>
      <c r="I1098" t="s"/>
      <c r="J1098" t="s">
        <v>74</v>
      </c>
      <c r="K1098" t="n">
        <v>75</v>
      </c>
      <c r="L1098" t="s">
        <v>76</v>
      </c>
      <c r="M1098" t="s"/>
      <c r="N1098" t="s">
        <v>100</v>
      </c>
      <c r="O1098" t="s">
        <v>78</v>
      </c>
      <c r="P1098" t="s">
        <v>1477</v>
      </c>
      <c r="Q1098" t="s"/>
      <c r="R1098" t="s">
        <v>114</v>
      </c>
      <c r="S1098" t="s">
        <v>419</v>
      </c>
      <c r="T1098" t="s">
        <v>81</v>
      </c>
      <c r="U1098" t="s">
        <v>82</v>
      </c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HYPERLINK("https://hotelmonitor-cachepage.eclerx.com/savepage/tk_15444261078451178_sr_2399.html","info")</f>
        <v/>
      </c>
      <c r="AA1098" t="n">
        <v>228055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88</v>
      </c>
      <c r="AO1098" t="s"/>
      <c r="AP1098" t="n">
        <v>11</v>
      </c>
      <c r="AQ1098" t="s">
        <v>89</v>
      </c>
      <c r="AR1098" t="s"/>
      <c r="AS1098" t="s"/>
      <c r="AT1098" t="s">
        <v>90</v>
      </c>
      <c r="AU1098" t="s"/>
      <c r="AV1098" t="s"/>
      <c r="AW1098" t="s"/>
      <c r="AX1098" t="s"/>
      <c r="AY1098" t="n">
        <v>2071483</v>
      </c>
      <c r="AZ1098" t="s">
        <v>1478</v>
      </c>
      <c r="BA1098" t="s"/>
      <c r="BB1098" t="n">
        <v>84373</v>
      </c>
      <c r="BC1098" t="n">
        <v>13.198292</v>
      </c>
      <c r="BD1098" t="n">
        <v>52.533062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1476</v>
      </c>
      <c r="F1099" t="n">
        <v>2173724</v>
      </c>
      <c r="G1099" t="s">
        <v>74</v>
      </c>
      <c r="H1099" t="s">
        <v>75</v>
      </c>
      <c r="I1099" t="s"/>
      <c r="J1099" t="s">
        <v>74</v>
      </c>
      <c r="K1099" t="n">
        <v>86</v>
      </c>
      <c r="L1099" t="s">
        <v>76</v>
      </c>
      <c r="M1099" t="s"/>
      <c r="N1099" t="s">
        <v>263</v>
      </c>
      <c r="O1099" t="s">
        <v>78</v>
      </c>
      <c r="P1099" t="s">
        <v>1477</v>
      </c>
      <c r="Q1099" t="s"/>
      <c r="R1099" t="s">
        <v>114</v>
      </c>
      <c r="S1099" t="s">
        <v>818</v>
      </c>
      <c r="T1099" t="s">
        <v>81</v>
      </c>
      <c r="U1099" t="s">
        <v>82</v>
      </c>
      <c r="V1099" t="s">
        <v>83</v>
      </c>
      <c r="W1099" t="s">
        <v>108</v>
      </c>
      <c r="X1099" t="s"/>
      <c r="Y1099" t="s">
        <v>85</v>
      </c>
      <c r="Z1099">
        <f>HYPERLINK("https://hotelmonitor-cachepage.eclerx.com/savepage/tk_15444261078451178_sr_2399.html","info")</f>
        <v/>
      </c>
      <c r="AA1099" t="n">
        <v>228055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88</v>
      </c>
      <c r="AO1099" t="s"/>
      <c r="AP1099" t="n">
        <v>11</v>
      </c>
      <c r="AQ1099" t="s">
        <v>89</v>
      </c>
      <c r="AR1099" t="s"/>
      <c r="AS1099" t="s"/>
      <c r="AT1099" t="s">
        <v>90</v>
      </c>
      <c r="AU1099" t="s"/>
      <c r="AV1099" t="s"/>
      <c r="AW1099" t="s"/>
      <c r="AX1099" t="s"/>
      <c r="AY1099" t="n">
        <v>2071483</v>
      </c>
      <c r="AZ1099" t="s">
        <v>1478</v>
      </c>
      <c r="BA1099" t="s"/>
      <c r="BB1099" t="n">
        <v>84373</v>
      </c>
      <c r="BC1099" t="n">
        <v>13.198292</v>
      </c>
      <c r="BD1099" t="n">
        <v>52.533062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1476</v>
      </c>
      <c r="F1100" t="n">
        <v>2173724</v>
      </c>
      <c r="G1100" t="s">
        <v>74</v>
      </c>
      <c r="H1100" t="s">
        <v>75</v>
      </c>
      <c r="I1100" t="s"/>
      <c r="J1100" t="s">
        <v>74</v>
      </c>
      <c r="K1100" t="n">
        <v>86</v>
      </c>
      <c r="L1100" t="s">
        <v>76</v>
      </c>
      <c r="M1100" t="s"/>
      <c r="N1100" t="s">
        <v>95</v>
      </c>
      <c r="O1100" t="s">
        <v>78</v>
      </c>
      <c r="P1100" t="s">
        <v>1477</v>
      </c>
      <c r="Q1100" t="s"/>
      <c r="R1100" t="s">
        <v>114</v>
      </c>
      <c r="S1100" t="s">
        <v>818</v>
      </c>
      <c r="T1100" t="s">
        <v>81</v>
      </c>
      <c r="U1100" t="s">
        <v>82</v>
      </c>
      <c r="V1100" t="s">
        <v>83</v>
      </c>
      <c r="W1100" t="s">
        <v>108</v>
      </c>
      <c r="X1100" t="s"/>
      <c r="Y1100" t="s">
        <v>85</v>
      </c>
      <c r="Z1100">
        <f>HYPERLINK("https://hotelmonitor-cachepage.eclerx.com/savepage/tk_15444261078451178_sr_2399.html","info")</f>
        <v/>
      </c>
      <c r="AA1100" t="n">
        <v>228055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88</v>
      </c>
      <c r="AO1100" t="s"/>
      <c r="AP1100" t="n">
        <v>11</v>
      </c>
      <c r="AQ1100" t="s">
        <v>89</v>
      </c>
      <c r="AR1100" t="s"/>
      <c r="AS1100" t="s"/>
      <c r="AT1100" t="s">
        <v>90</v>
      </c>
      <c r="AU1100" t="s"/>
      <c r="AV1100" t="s"/>
      <c r="AW1100" t="s"/>
      <c r="AX1100" t="s"/>
      <c r="AY1100" t="n">
        <v>2071483</v>
      </c>
      <c r="AZ1100" t="s">
        <v>1478</v>
      </c>
      <c r="BA1100" t="s"/>
      <c r="BB1100" t="n">
        <v>84373</v>
      </c>
      <c r="BC1100" t="n">
        <v>13.198292</v>
      </c>
      <c r="BD1100" t="n">
        <v>52.533062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1476</v>
      </c>
      <c r="F1101" t="n">
        <v>2173724</v>
      </c>
      <c r="G1101" t="s">
        <v>74</v>
      </c>
      <c r="H1101" t="s">
        <v>75</v>
      </c>
      <c r="I1101" t="s"/>
      <c r="J1101" t="s">
        <v>74</v>
      </c>
      <c r="K1101" t="n">
        <v>86</v>
      </c>
      <c r="L1101" t="s">
        <v>76</v>
      </c>
      <c r="M1101" t="s"/>
      <c r="N1101" t="s">
        <v>263</v>
      </c>
      <c r="O1101" t="s">
        <v>78</v>
      </c>
      <c r="P1101" t="s">
        <v>1477</v>
      </c>
      <c r="Q1101" t="s"/>
      <c r="R1101" t="s">
        <v>114</v>
      </c>
      <c r="S1101" t="s">
        <v>818</v>
      </c>
      <c r="T1101" t="s">
        <v>81</v>
      </c>
      <c r="U1101" t="s">
        <v>82</v>
      </c>
      <c r="V1101" t="s">
        <v>83</v>
      </c>
      <c r="W1101" t="s">
        <v>108</v>
      </c>
      <c r="X1101" t="s"/>
      <c r="Y1101" t="s">
        <v>85</v>
      </c>
      <c r="Z1101">
        <f>HYPERLINK("https://hotelmonitor-cachepage.eclerx.com/savepage/tk_15444261078451178_sr_2399.html","info")</f>
        <v/>
      </c>
      <c r="AA1101" t="n">
        <v>228055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88</v>
      </c>
      <c r="AO1101" t="s"/>
      <c r="AP1101" t="n">
        <v>11</v>
      </c>
      <c r="AQ1101" t="s">
        <v>89</v>
      </c>
      <c r="AR1101" t="s"/>
      <c r="AS1101" t="s"/>
      <c r="AT1101" t="s">
        <v>90</v>
      </c>
      <c r="AU1101" t="s"/>
      <c r="AV1101" t="s"/>
      <c r="AW1101" t="s"/>
      <c r="AX1101" t="s"/>
      <c r="AY1101" t="n">
        <v>2071483</v>
      </c>
      <c r="AZ1101" t="s">
        <v>1478</v>
      </c>
      <c r="BA1101" t="s"/>
      <c r="BB1101" t="n">
        <v>84373</v>
      </c>
      <c r="BC1101" t="n">
        <v>13.198292</v>
      </c>
      <c r="BD1101" t="n">
        <v>52.533062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1476</v>
      </c>
      <c r="F1102" t="n">
        <v>2173724</v>
      </c>
      <c r="G1102" t="s">
        <v>74</v>
      </c>
      <c r="H1102" t="s">
        <v>75</v>
      </c>
      <c r="I1102" t="s"/>
      <c r="J1102" t="s">
        <v>74</v>
      </c>
      <c r="K1102" t="n">
        <v>86</v>
      </c>
      <c r="L1102" t="s">
        <v>76</v>
      </c>
      <c r="M1102" t="s"/>
      <c r="N1102" t="s">
        <v>95</v>
      </c>
      <c r="O1102" t="s">
        <v>78</v>
      </c>
      <c r="P1102" t="s">
        <v>1477</v>
      </c>
      <c r="Q1102" t="s"/>
      <c r="R1102" t="s">
        <v>114</v>
      </c>
      <c r="S1102" t="s">
        <v>818</v>
      </c>
      <c r="T1102" t="s">
        <v>81</v>
      </c>
      <c r="U1102" t="s">
        <v>82</v>
      </c>
      <c r="V1102" t="s">
        <v>83</v>
      </c>
      <c r="W1102" t="s">
        <v>108</v>
      </c>
      <c r="X1102" t="s"/>
      <c r="Y1102" t="s">
        <v>85</v>
      </c>
      <c r="Z1102">
        <f>HYPERLINK("https://hotelmonitor-cachepage.eclerx.com/savepage/tk_15444261078451178_sr_2399.html","info")</f>
        <v/>
      </c>
      <c r="AA1102" t="n">
        <v>228055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88</v>
      </c>
      <c r="AO1102" t="s"/>
      <c r="AP1102" t="n">
        <v>11</v>
      </c>
      <c r="AQ1102" t="s">
        <v>89</v>
      </c>
      <c r="AR1102" t="s"/>
      <c r="AS1102" t="s"/>
      <c r="AT1102" t="s">
        <v>90</v>
      </c>
      <c r="AU1102" t="s"/>
      <c r="AV1102" t="s"/>
      <c r="AW1102" t="s"/>
      <c r="AX1102" t="s"/>
      <c r="AY1102" t="n">
        <v>2071483</v>
      </c>
      <c r="AZ1102" t="s">
        <v>1478</v>
      </c>
      <c r="BA1102" t="s"/>
      <c r="BB1102" t="n">
        <v>84373</v>
      </c>
      <c r="BC1102" t="n">
        <v>13.198292</v>
      </c>
      <c r="BD1102" t="n">
        <v>52.533062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1476</v>
      </c>
      <c r="F1103" t="n">
        <v>2173724</v>
      </c>
      <c r="G1103" t="s">
        <v>74</v>
      </c>
      <c r="H1103" t="s">
        <v>75</v>
      </c>
      <c r="I1103" t="s"/>
      <c r="J1103" t="s">
        <v>74</v>
      </c>
      <c r="K1103" t="n">
        <v>97</v>
      </c>
      <c r="L1103" t="s">
        <v>76</v>
      </c>
      <c r="M1103" t="s"/>
      <c r="N1103" t="s">
        <v>262</v>
      </c>
      <c r="O1103" t="s">
        <v>78</v>
      </c>
      <c r="P1103" t="s">
        <v>1477</v>
      </c>
      <c r="Q1103" t="s"/>
      <c r="R1103" t="s">
        <v>114</v>
      </c>
      <c r="S1103" t="s">
        <v>305</v>
      </c>
      <c r="T1103" t="s">
        <v>81</v>
      </c>
      <c r="U1103" t="s">
        <v>82</v>
      </c>
      <c r="V1103" t="s">
        <v>83</v>
      </c>
      <c r="W1103" t="s">
        <v>108</v>
      </c>
      <c r="X1103" t="s"/>
      <c r="Y1103" t="s">
        <v>85</v>
      </c>
      <c r="Z1103">
        <f>HYPERLINK("https://hotelmonitor-cachepage.eclerx.com/savepage/tk_15444261078451178_sr_2399.html","info")</f>
        <v/>
      </c>
      <c r="AA1103" t="n">
        <v>228055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88</v>
      </c>
      <c r="AO1103" t="s"/>
      <c r="AP1103" t="n">
        <v>11</v>
      </c>
      <c r="AQ1103" t="s">
        <v>89</v>
      </c>
      <c r="AR1103" t="s"/>
      <c r="AS1103" t="s"/>
      <c r="AT1103" t="s">
        <v>90</v>
      </c>
      <c r="AU1103" t="s"/>
      <c r="AV1103" t="s"/>
      <c r="AW1103" t="s"/>
      <c r="AX1103" t="s"/>
      <c r="AY1103" t="n">
        <v>2071483</v>
      </c>
      <c r="AZ1103" t="s">
        <v>1478</v>
      </c>
      <c r="BA1103" t="s"/>
      <c r="BB1103" t="n">
        <v>84373</v>
      </c>
      <c r="BC1103" t="n">
        <v>13.198292</v>
      </c>
      <c r="BD1103" t="n">
        <v>52.533062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1476</v>
      </c>
      <c r="F1104" t="n">
        <v>2173724</v>
      </c>
      <c r="G1104" t="s">
        <v>74</v>
      </c>
      <c r="H1104" t="s">
        <v>75</v>
      </c>
      <c r="I1104" t="s"/>
      <c r="J1104" t="s">
        <v>74</v>
      </c>
      <c r="K1104" t="n">
        <v>97</v>
      </c>
      <c r="L1104" t="s">
        <v>76</v>
      </c>
      <c r="M1104" t="s"/>
      <c r="N1104" t="s">
        <v>100</v>
      </c>
      <c r="O1104" t="s">
        <v>78</v>
      </c>
      <c r="P1104" t="s">
        <v>1477</v>
      </c>
      <c r="Q1104" t="s"/>
      <c r="R1104" t="s">
        <v>114</v>
      </c>
      <c r="S1104" t="s">
        <v>305</v>
      </c>
      <c r="T1104" t="s">
        <v>81</v>
      </c>
      <c r="U1104" t="s">
        <v>82</v>
      </c>
      <c r="V1104" t="s">
        <v>83</v>
      </c>
      <c r="W1104" t="s">
        <v>108</v>
      </c>
      <c r="X1104" t="s"/>
      <c r="Y1104" t="s">
        <v>85</v>
      </c>
      <c r="Z1104">
        <f>HYPERLINK("https://hotelmonitor-cachepage.eclerx.com/savepage/tk_15444261078451178_sr_2399.html","info")</f>
        <v/>
      </c>
      <c r="AA1104" t="n">
        <v>228055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88</v>
      </c>
      <c r="AO1104" t="s"/>
      <c r="AP1104" t="n">
        <v>11</v>
      </c>
      <c r="AQ1104" t="s">
        <v>89</v>
      </c>
      <c r="AR1104" t="s"/>
      <c r="AS1104" t="s"/>
      <c r="AT1104" t="s">
        <v>90</v>
      </c>
      <c r="AU1104" t="s"/>
      <c r="AV1104" t="s"/>
      <c r="AW1104" t="s"/>
      <c r="AX1104" t="s"/>
      <c r="AY1104" t="n">
        <v>2071483</v>
      </c>
      <c r="AZ1104" t="s">
        <v>1478</v>
      </c>
      <c r="BA1104" t="s"/>
      <c r="BB1104" t="n">
        <v>84373</v>
      </c>
      <c r="BC1104" t="n">
        <v>13.198292</v>
      </c>
      <c r="BD1104" t="n">
        <v>52.533062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1479</v>
      </c>
      <c r="F1105" t="n">
        <v>277724</v>
      </c>
      <c r="G1105" t="s">
        <v>74</v>
      </c>
      <c r="H1105" t="s">
        <v>75</v>
      </c>
      <c r="I1105" t="s"/>
      <c r="J1105" t="s">
        <v>74</v>
      </c>
      <c r="K1105" t="n">
        <v>58.65</v>
      </c>
      <c r="L1105" t="s">
        <v>76</v>
      </c>
      <c r="M1105" t="s"/>
      <c r="N1105" t="s">
        <v>1480</v>
      </c>
      <c r="O1105" t="s">
        <v>78</v>
      </c>
      <c r="P1105" t="s">
        <v>1481</v>
      </c>
      <c r="Q1105" t="s"/>
      <c r="R1105" t="s">
        <v>119</v>
      </c>
      <c r="S1105" t="s">
        <v>360</v>
      </c>
      <c r="T1105" t="s">
        <v>81</v>
      </c>
      <c r="U1105" t="s">
        <v>82</v>
      </c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HYPERLINK("https://hotelmonitor-cachepage.eclerx.com/savepage/tk_15444275681868985_sr_2399.html","info")</f>
        <v/>
      </c>
      <c r="AA1105" t="n">
        <v>17975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88</v>
      </c>
      <c r="AO1105" t="s"/>
      <c r="AP1105" t="n">
        <v>445</v>
      </c>
      <c r="AQ1105" t="s">
        <v>89</v>
      </c>
      <c r="AR1105" t="s"/>
      <c r="AS1105" t="s"/>
      <c r="AT1105" t="s">
        <v>90</v>
      </c>
      <c r="AU1105" t="s"/>
      <c r="AV1105" t="s"/>
      <c r="AW1105" t="s"/>
      <c r="AX1105" t="s"/>
      <c r="AY1105" t="n">
        <v>955114</v>
      </c>
      <c r="AZ1105" t="s">
        <v>1482</v>
      </c>
      <c r="BA1105" t="s"/>
      <c r="BB1105" t="n">
        <v>10155</v>
      </c>
      <c r="BC1105" t="n">
        <v>13.331715</v>
      </c>
      <c r="BD1105" t="n">
        <v>52.504718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1479</v>
      </c>
      <c r="F1106" t="n">
        <v>277724</v>
      </c>
      <c r="G1106" t="s">
        <v>74</v>
      </c>
      <c r="H1106" t="s">
        <v>75</v>
      </c>
      <c r="I1106" t="s"/>
      <c r="J1106" t="s">
        <v>74</v>
      </c>
      <c r="K1106" t="n">
        <v>62.1</v>
      </c>
      <c r="L1106" t="s">
        <v>76</v>
      </c>
      <c r="M1106" t="s"/>
      <c r="N1106" t="s">
        <v>113</v>
      </c>
      <c r="O1106" t="s">
        <v>78</v>
      </c>
      <c r="P1106" t="s">
        <v>1481</v>
      </c>
      <c r="Q1106" t="s"/>
      <c r="R1106" t="s">
        <v>119</v>
      </c>
      <c r="S1106" t="s">
        <v>736</v>
      </c>
      <c r="T1106" t="s">
        <v>81</v>
      </c>
      <c r="U1106" t="s">
        <v>82</v>
      </c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HYPERLINK("https://hotelmonitor-cachepage.eclerx.com/savepage/tk_15444275681868985_sr_2399.html","info")</f>
        <v/>
      </c>
      <c r="AA1106" t="n">
        <v>17975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88</v>
      </c>
      <c r="AO1106" t="s"/>
      <c r="AP1106" t="n">
        <v>445</v>
      </c>
      <c r="AQ1106" t="s">
        <v>89</v>
      </c>
      <c r="AR1106" t="s"/>
      <c r="AS1106" t="s"/>
      <c r="AT1106" t="s">
        <v>90</v>
      </c>
      <c r="AU1106" t="s"/>
      <c r="AV1106" t="s"/>
      <c r="AW1106" t="s"/>
      <c r="AX1106" t="s"/>
      <c r="AY1106" t="n">
        <v>955114</v>
      </c>
      <c r="AZ1106" t="s">
        <v>1482</v>
      </c>
      <c r="BA1106" t="s"/>
      <c r="BB1106" t="n">
        <v>10155</v>
      </c>
      <c r="BC1106" t="n">
        <v>13.331715</v>
      </c>
      <c r="BD1106" t="n">
        <v>52.504718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1479</v>
      </c>
      <c r="F1107" t="n">
        <v>277724</v>
      </c>
      <c r="G1107" t="s">
        <v>74</v>
      </c>
      <c r="H1107" t="s">
        <v>75</v>
      </c>
      <c r="I1107" t="s"/>
      <c r="J1107" t="s">
        <v>74</v>
      </c>
      <c r="K1107" t="n">
        <v>71.09999999999999</v>
      </c>
      <c r="L1107" t="s">
        <v>76</v>
      </c>
      <c r="M1107" t="s"/>
      <c r="N1107" t="s">
        <v>129</v>
      </c>
      <c r="O1107" t="s">
        <v>78</v>
      </c>
      <c r="P1107" t="s">
        <v>1481</v>
      </c>
      <c r="Q1107" t="s"/>
      <c r="R1107" t="s">
        <v>119</v>
      </c>
      <c r="S1107" t="s">
        <v>738</v>
      </c>
      <c r="T1107" t="s">
        <v>81</v>
      </c>
      <c r="U1107" t="s">
        <v>82</v>
      </c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HYPERLINK("https://hotelmonitor-cachepage.eclerx.com/savepage/tk_15444275681868985_sr_2399.html","info")</f>
        <v/>
      </c>
      <c r="AA1107" t="n">
        <v>17975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88</v>
      </c>
      <c r="AO1107" t="s"/>
      <c r="AP1107" t="n">
        <v>445</v>
      </c>
      <c r="AQ1107" t="s">
        <v>89</v>
      </c>
      <c r="AR1107" t="s"/>
      <c r="AS1107" t="s"/>
      <c r="AT1107" t="s">
        <v>90</v>
      </c>
      <c r="AU1107" t="s"/>
      <c r="AV1107" t="s"/>
      <c r="AW1107" t="s"/>
      <c r="AX1107" t="s"/>
      <c r="AY1107" t="n">
        <v>955114</v>
      </c>
      <c r="AZ1107" t="s">
        <v>1482</v>
      </c>
      <c r="BA1107" t="s"/>
      <c r="BB1107" t="n">
        <v>10155</v>
      </c>
      <c r="BC1107" t="n">
        <v>13.331715</v>
      </c>
      <c r="BD1107" t="n">
        <v>52.504718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1479</v>
      </c>
      <c r="F1108" t="n">
        <v>277724</v>
      </c>
      <c r="G1108" t="s">
        <v>74</v>
      </c>
      <c r="H1108" t="s">
        <v>75</v>
      </c>
      <c r="I1108" t="s"/>
      <c r="J1108" t="s">
        <v>74</v>
      </c>
      <c r="K1108" t="n">
        <v>99</v>
      </c>
      <c r="L1108" t="s">
        <v>76</v>
      </c>
      <c r="M1108" t="s"/>
      <c r="N1108" t="s">
        <v>739</v>
      </c>
      <c r="O1108" t="s">
        <v>78</v>
      </c>
      <c r="P1108" t="s">
        <v>1481</v>
      </c>
      <c r="Q1108" t="s"/>
      <c r="R1108" t="s">
        <v>119</v>
      </c>
      <c r="S1108" t="s">
        <v>103</v>
      </c>
      <c r="T1108" t="s">
        <v>81</v>
      </c>
      <c r="U1108" t="s">
        <v>82</v>
      </c>
      <c r="V1108" t="s">
        <v>83</v>
      </c>
      <c r="W1108" t="s">
        <v>108</v>
      </c>
      <c r="X1108" t="s"/>
      <c r="Y1108" t="s">
        <v>85</v>
      </c>
      <c r="Z1108">
        <f>HYPERLINK("https://hotelmonitor-cachepage.eclerx.com/savepage/tk_15444275681868985_sr_2399.html","info")</f>
        <v/>
      </c>
      <c r="AA1108" t="n">
        <v>17975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88</v>
      </c>
      <c r="AO1108" t="s"/>
      <c r="AP1108" t="n">
        <v>445</v>
      </c>
      <c r="AQ1108" t="s">
        <v>89</v>
      </c>
      <c r="AR1108" t="s"/>
      <c r="AS1108" t="s"/>
      <c r="AT1108" t="s">
        <v>90</v>
      </c>
      <c r="AU1108" t="s"/>
      <c r="AV1108" t="s"/>
      <c r="AW1108" t="s"/>
      <c r="AX1108" t="s"/>
      <c r="AY1108" t="n">
        <v>955114</v>
      </c>
      <c r="AZ1108" t="s">
        <v>1482</v>
      </c>
      <c r="BA1108" t="s"/>
      <c r="BB1108" t="n">
        <v>10155</v>
      </c>
      <c r="BC1108" t="n">
        <v>13.331715</v>
      </c>
      <c r="BD1108" t="n">
        <v>52.504718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1483</v>
      </c>
      <c r="F1109" t="n">
        <v>-1</v>
      </c>
      <c r="G1109" t="s">
        <v>74</v>
      </c>
      <c r="H1109" t="s">
        <v>75</v>
      </c>
      <c r="I1109" t="s"/>
      <c r="J1109" t="s">
        <v>74</v>
      </c>
      <c r="K1109" t="n">
        <v>69.5</v>
      </c>
      <c r="L1109" t="s">
        <v>76</v>
      </c>
      <c r="M1109" t="s"/>
      <c r="N1109" t="s">
        <v>253</v>
      </c>
      <c r="O1109" t="s">
        <v>78</v>
      </c>
      <c r="P1109" t="s">
        <v>1483</v>
      </c>
      <c r="Q1109" t="s"/>
      <c r="R1109" t="s">
        <v>119</v>
      </c>
      <c r="S1109" t="s">
        <v>1054</v>
      </c>
      <c r="T1109" t="s">
        <v>81</v>
      </c>
      <c r="U1109" t="s">
        <v>82</v>
      </c>
      <c r="V1109" t="s">
        <v>83</v>
      </c>
      <c r="W1109" t="s">
        <v>84</v>
      </c>
      <c r="X1109" t="s"/>
      <c r="Y1109" t="s">
        <v>85</v>
      </c>
      <c r="Z1109">
        <f>HYPERLINK("https://hotelmonitor-cachepage.eclerx.com/savepage/tk_1544427583901216_sr_2399.html","info")</f>
        <v/>
      </c>
      <c r="AA1109" t="n">
        <v>-6796574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88</v>
      </c>
      <c r="AO1109" t="s"/>
      <c r="AP1109" t="n">
        <v>450</v>
      </c>
      <c r="AQ1109" t="s">
        <v>89</v>
      </c>
      <c r="AR1109" t="s"/>
      <c r="AS1109" t="s"/>
      <c r="AT1109" t="s">
        <v>90</v>
      </c>
      <c r="AU1109" t="s"/>
      <c r="AV1109" t="s"/>
      <c r="AW1109" t="s"/>
      <c r="AX1109" t="s"/>
      <c r="AY1109" t="n">
        <v>6796574</v>
      </c>
      <c r="AZ1109" t="s">
        <v>1484</v>
      </c>
      <c r="BA1109" t="s"/>
      <c r="BB1109" t="n">
        <v>252915</v>
      </c>
      <c r="BC1109" t="n">
        <v>13.3235</v>
      </c>
      <c r="BD1109" t="n">
        <v>52.50557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1483</v>
      </c>
      <c r="F1110" t="n">
        <v>-1</v>
      </c>
      <c r="G1110" t="s">
        <v>74</v>
      </c>
      <c r="H1110" t="s">
        <v>75</v>
      </c>
      <c r="I1110" t="s"/>
      <c r="J1110" t="s">
        <v>74</v>
      </c>
      <c r="K1110" t="n">
        <v>73.5</v>
      </c>
      <c r="L1110" t="s">
        <v>76</v>
      </c>
      <c r="M1110" t="s"/>
      <c r="N1110" t="s">
        <v>1485</v>
      </c>
      <c r="O1110" t="s">
        <v>78</v>
      </c>
      <c r="P1110" t="s">
        <v>1483</v>
      </c>
      <c r="Q1110" t="s"/>
      <c r="R1110" t="s">
        <v>119</v>
      </c>
      <c r="S1110" t="s">
        <v>764</v>
      </c>
      <c r="T1110" t="s">
        <v>81</v>
      </c>
      <c r="U1110" t="s">
        <v>82</v>
      </c>
      <c r="V1110" t="s">
        <v>83</v>
      </c>
      <c r="W1110" t="s">
        <v>84</v>
      </c>
      <c r="X1110" t="s"/>
      <c r="Y1110" t="s">
        <v>85</v>
      </c>
      <c r="Z1110">
        <f>HYPERLINK("https://hotelmonitor-cachepage.eclerx.com/savepage/tk_1544427583901216_sr_2399.html","info")</f>
        <v/>
      </c>
      <c r="AA1110" t="n">
        <v>-6796574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88</v>
      </c>
      <c r="AO1110" t="s"/>
      <c r="AP1110" t="n">
        <v>450</v>
      </c>
      <c r="AQ1110" t="s">
        <v>89</v>
      </c>
      <c r="AR1110" t="s"/>
      <c r="AS1110" t="s"/>
      <c r="AT1110" t="s">
        <v>90</v>
      </c>
      <c r="AU1110" t="s"/>
      <c r="AV1110" t="s"/>
      <c r="AW1110" t="s"/>
      <c r="AX1110" t="s"/>
      <c r="AY1110" t="n">
        <v>6796574</v>
      </c>
      <c r="AZ1110" t="s">
        <v>1484</v>
      </c>
      <c r="BA1110" t="s"/>
      <c r="BB1110" t="n">
        <v>252915</v>
      </c>
      <c r="BC1110" t="n">
        <v>13.3235</v>
      </c>
      <c r="BD1110" t="n">
        <v>52.50557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1483</v>
      </c>
      <c r="F1111" t="n">
        <v>-1</v>
      </c>
      <c r="G1111" t="s">
        <v>74</v>
      </c>
      <c r="H1111" t="s">
        <v>75</v>
      </c>
      <c r="I1111" t="s"/>
      <c r="J1111" t="s">
        <v>74</v>
      </c>
      <c r="K1111" t="n">
        <v>103</v>
      </c>
      <c r="L1111" t="s">
        <v>76</v>
      </c>
      <c r="M1111" t="s"/>
      <c r="N1111" t="s">
        <v>1486</v>
      </c>
      <c r="O1111" t="s">
        <v>78</v>
      </c>
      <c r="P1111" t="s">
        <v>1483</v>
      </c>
      <c r="Q1111" t="s"/>
      <c r="R1111" t="s">
        <v>119</v>
      </c>
      <c r="S1111" t="s">
        <v>349</v>
      </c>
      <c r="T1111" t="s">
        <v>81</v>
      </c>
      <c r="U1111" t="s">
        <v>82</v>
      </c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HYPERLINK("https://hotelmonitor-cachepage.eclerx.com/savepage/tk_1544427583901216_sr_2399.html","info")</f>
        <v/>
      </c>
      <c r="AA1111" t="n">
        <v>-6796574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88</v>
      </c>
      <c r="AO1111" t="s"/>
      <c r="AP1111" t="n">
        <v>450</v>
      </c>
      <c r="AQ1111" t="s">
        <v>89</v>
      </c>
      <c r="AR1111" t="s"/>
      <c r="AS1111" t="s"/>
      <c r="AT1111" t="s">
        <v>90</v>
      </c>
      <c r="AU1111" t="s"/>
      <c r="AV1111" t="s"/>
      <c r="AW1111" t="s"/>
      <c r="AX1111" t="s"/>
      <c r="AY1111" t="n">
        <v>6796574</v>
      </c>
      <c r="AZ1111" t="s">
        <v>1484</v>
      </c>
      <c r="BA1111" t="s"/>
      <c r="BB1111" t="n">
        <v>252915</v>
      </c>
      <c r="BC1111" t="n">
        <v>13.3235</v>
      </c>
      <c r="BD1111" t="n">
        <v>52.50557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1487</v>
      </c>
      <c r="F1112" t="n">
        <v>-1</v>
      </c>
      <c r="G1112" t="s">
        <v>74</v>
      </c>
      <c r="H1112" t="s">
        <v>75</v>
      </c>
      <c r="I1112" t="s"/>
      <c r="J1112" t="s">
        <v>74</v>
      </c>
      <c r="K1112" t="n">
        <v>98.7</v>
      </c>
      <c r="L1112" t="s">
        <v>76</v>
      </c>
      <c r="M1112" t="s"/>
      <c r="N1112" t="s">
        <v>113</v>
      </c>
      <c r="O1112" t="s">
        <v>78</v>
      </c>
      <c r="P1112" t="s">
        <v>1487</v>
      </c>
      <c r="Q1112" t="s"/>
      <c r="R1112" t="s">
        <v>119</v>
      </c>
      <c r="S1112" t="s">
        <v>204</v>
      </c>
      <c r="T1112" t="s">
        <v>81</v>
      </c>
      <c r="U1112" t="s">
        <v>82</v>
      </c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HYPERLINK("https://hotelmonitor-cachepage.eclerx.com/savepage/tk_15444260853843305_sr_2399.html","info")</f>
        <v/>
      </c>
      <c r="AA1112" t="n">
        <v>-6796280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88</v>
      </c>
      <c r="AO1112" t="s"/>
      <c r="AP1112" t="n">
        <v>4</v>
      </c>
      <c r="AQ1112" t="s">
        <v>89</v>
      </c>
      <c r="AR1112" t="s"/>
      <c r="AS1112" t="s"/>
      <c r="AT1112" t="s">
        <v>90</v>
      </c>
      <c r="AU1112" t="s"/>
      <c r="AV1112" t="s"/>
      <c r="AW1112" t="s"/>
      <c r="AX1112" t="s"/>
      <c r="AY1112" t="n">
        <v>6796280</v>
      </c>
      <c r="AZ1112" t="s">
        <v>1488</v>
      </c>
      <c r="BA1112" t="s"/>
      <c r="BB1112" t="n">
        <v>864866</v>
      </c>
      <c r="BC1112" t="n">
        <v>13.332718</v>
      </c>
      <c r="BD1112" t="n">
        <v>52.504994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1489</v>
      </c>
      <c r="F1113" t="n">
        <v>1569104</v>
      </c>
      <c r="G1113" t="s">
        <v>74</v>
      </c>
      <c r="H1113" t="s">
        <v>75</v>
      </c>
      <c r="I1113" t="s"/>
      <c r="J1113" t="s">
        <v>74</v>
      </c>
      <c r="K1113" t="n">
        <v>112.56</v>
      </c>
      <c r="L1113" t="s">
        <v>76</v>
      </c>
      <c r="M1113" t="s"/>
      <c r="N1113" t="s">
        <v>158</v>
      </c>
      <c r="O1113" t="s">
        <v>78</v>
      </c>
      <c r="P1113" t="s">
        <v>1490</v>
      </c>
      <c r="Q1113" t="s"/>
      <c r="R1113" t="s">
        <v>79</v>
      </c>
      <c r="S1113" t="s">
        <v>1491</v>
      </c>
      <c r="T1113" t="s">
        <v>81</v>
      </c>
      <c r="U1113" t="s">
        <v>82</v>
      </c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HYPERLINK("https://hotelmonitor-cachepage.eclerx.com/savepage/tk_1544426391634071_sr_2399.html","info")</f>
        <v/>
      </c>
      <c r="AA1113" t="n">
        <v>229383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88</v>
      </c>
      <c r="AO1113" t="s"/>
      <c r="AP1113" t="n">
        <v>99</v>
      </c>
      <c r="AQ1113" t="s">
        <v>89</v>
      </c>
      <c r="AR1113" t="s"/>
      <c r="AS1113" t="s"/>
      <c r="AT1113" t="s">
        <v>90</v>
      </c>
      <c r="AU1113" t="s"/>
      <c r="AV1113" t="s"/>
      <c r="AW1113" t="s"/>
      <c r="AX1113" t="s"/>
      <c r="AY1113" t="n">
        <v>1577328</v>
      </c>
      <c r="AZ1113" t="s">
        <v>1492</v>
      </c>
      <c r="BA1113" t="s"/>
      <c r="BB1113" t="n">
        <v>633913</v>
      </c>
      <c r="BC1113" t="n">
        <v>13.368174</v>
      </c>
      <c r="BD1113" t="n">
        <v>52.52398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1489</v>
      </c>
      <c r="F1114" t="n">
        <v>1569104</v>
      </c>
      <c r="G1114" t="s">
        <v>74</v>
      </c>
      <c r="H1114" t="s">
        <v>75</v>
      </c>
      <c r="I1114" t="s"/>
      <c r="J1114" t="s">
        <v>74</v>
      </c>
      <c r="K1114" t="n">
        <v>140.7</v>
      </c>
      <c r="L1114" t="s">
        <v>76</v>
      </c>
      <c r="M1114" t="s"/>
      <c r="N1114" t="s">
        <v>113</v>
      </c>
      <c r="O1114" t="s">
        <v>78</v>
      </c>
      <c r="P1114" t="s">
        <v>1490</v>
      </c>
      <c r="Q1114" t="s"/>
      <c r="R1114" t="s">
        <v>79</v>
      </c>
      <c r="S1114" t="s">
        <v>1493</v>
      </c>
      <c r="T1114" t="s">
        <v>81</v>
      </c>
      <c r="U1114" t="s">
        <v>82</v>
      </c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HYPERLINK("https://hotelmonitor-cachepage.eclerx.com/savepage/tk_1544426391634071_sr_2399.html","info")</f>
        <v/>
      </c>
      <c r="AA1114" t="n">
        <v>229383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88</v>
      </c>
      <c r="AO1114" t="s"/>
      <c r="AP1114" t="n">
        <v>99</v>
      </c>
      <c r="AQ1114" t="s">
        <v>89</v>
      </c>
      <c r="AR1114" t="s"/>
      <c r="AS1114" t="s"/>
      <c r="AT1114" t="s">
        <v>90</v>
      </c>
      <c r="AU1114" t="s"/>
      <c r="AV1114" t="s"/>
      <c r="AW1114" t="s"/>
      <c r="AX1114" t="s"/>
      <c r="AY1114" t="n">
        <v>1577328</v>
      </c>
      <c r="AZ1114" t="s">
        <v>1492</v>
      </c>
      <c r="BA1114" t="s"/>
      <c r="BB1114" t="n">
        <v>633913</v>
      </c>
      <c r="BC1114" t="n">
        <v>13.368174</v>
      </c>
      <c r="BD1114" t="n">
        <v>52.52398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1489</v>
      </c>
      <c r="F1115" t="n">
        <v>1569104</v>
      </c>
      <c r="G1115" t="s">
        <v>74</v>
      </c>
      <c r="H1115" t="s">
        <v>75</v>
      </c>
      <c r="I1115" t="s"/>
      <c r="J1115" t="s">
        <v>74</v>
      </c>
      <c r="K1115" t="n">
        <v>172.2</v>
      </c>
      <c r="L1115" t="s">
        <v>76</v>
      </c>
      <c r="M1115" t="s"/>
      <c r="N1115" t="s">
        <v>129</v>
      </c>
      <c r="O1115" t="s">
        <v>78</v>
      </c>
      <c r="P1115" t="s">
        <v>1490</v>
      </c>
      <c r="Q1115" t="s"/>
      <c r="R1115" t="s">
        <v>79</v>
      </c>
      <c r="S1115" t="s">
        <v>1494</v>
      </c>
      <c r="T1115" t="s">
        <v>81</v>
      </c>
      <c r="U1115" t="s">
        <v>82</v>
      </c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HYPERLINK("https://hotelmonitor-cachepage.eclerx.com/savepage/tk_1544426391634071_sr_2399.html","info")</f>
        <v/>
      </c>
      <c r="AA1115" t="n">
        <v>229383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88</v>
      </c>
      <c r="AO1115" t="s"/>
      <c r="AP1115" t="n">
        <v>99</v>
      </c>
      <c r="AQ1115" t="s">
        <v>89</v>
      </c>
      <c r="AR1115" t="s"/>
      <c r="AS1115" t="s"/>
      <c r="AT1115" t="s">
        <v>90</v>
      </c>
      <c r="AU1115" t="s"/>
      <c r="AV1115" t="s"/>
      <c r="AW1115" t="s"/>
      <c r="AX1115" t="s"/>
      <c r="AY1115" t="n">
        <v>1577328</v>
      </c>
      <c r="AZ1115" t="s">
        <v>1492</v>
      </c>
      <c r="BA1115" t="s"/>
      <c r="BB1115" t="n">
        <v>633913</v>
      </c>
      <c r="BC1115" t="n">
        <v>13.368174</v>
      </c>
      <c r="BD1115" t="n">
        <v>52.52398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1495</v>
      </c>
      <c r="F1116" t="n">
        <v>-1</v>
      </c>
      <c r="G1116" t="s">
        <v>74</v>
      </c>
      <c r="H1116" t="s">
        <v>75</v>
      </c>
      <c r="I1116" t="s"/>
      <c r="J1116" t="s">
        <v>74</v>
      </c>
      <c r="K1116" t="n">
        <v>80</v>
      </c>
      <c r="L1116" t="s">
        <v>76</v>
      </c>
      <c r="M1116" t="s"/>
      <c r="N1116" t="s">
        <v>158</v>
      </c>
      <c r="O1116" t="s">
        <v>78</v>
      </c>
      <c r="P1116" t="s">
        <v>1495</v>
      </c>
      <c r="Q1116" t="s"/>
      <c r="R1116" t="s">
        <v>119</v>
      </c>
      <c r="S1116" t="s">
        <v>254</v>
      </c>
      <c r="T1116" t="s">
        <v>81</v>
      </c>
      <c r="U1116" t="s">
        <v>82</v>
      </c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HYPERLINK("https://hotelmonitor-cachepage.eclerx.com/savepage/tk_15444277171741025_sr_2399.html","info")</f>
        <v/>
      </c>
      <c r="AA1116" t="n">
        <v>-2071491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88</v>
      </c>
      <c r="AO1116" t="s"/>
      <c r="AP1116" t="n">
        <v>487</v>
      </c>
      <c r="AQ1116" t="s">
        <v>89</v>
      </c>
      <c r="AR1116" t="s"/>
      <c r="AS1116" t="s"/>
      <c r="AT1116" t="s">
        <v>90</v>
      </c>
      <c r="AU1116" t="s"/>
      <c r="AV1116" t="s"/>
      <c r="AW1116" t="s"/>
      <c r="AX1116" t="s"/>
      <c r="AY1116" t="n">
        <v>2071491</v>
      </c>
      <c r="AZ1116" t="s">
        <v>1496</v>
      </c>
      <c r="BA1116" t="s"/>
      <c r="BB1116" t="n">
        <v>252389</v>
      </c>
      <c r="BC1116" t="n">
        <v>13.313487</v>
      </c>
      <c r="BD1116" t="n">
        <v>52.502364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1497</v>
      </c>
      <c r="F1117" t="n">
        <v>-1</v>
      </c>
      <c r="G1117" t="s">
        <v>74</v>
      </c>
      <c r="H1117" t="s">
        <v>75</v>
      </c>
      <c r="I1117" t="s"/>
      <c r="J1117" t="s">
        <v>74</v>
      </c>
      <c r="K1117" t="n">
        <v>157.07</v>
      </c>
      <c r="L1117" t="s">
        <v>76</v>
      </c>
      <c r="M1117" t="s"/>
      <c r="N1117" t="s">
        <v>121</v>
      </c>
      <c r="O1117" t="s">
        <v>78</v>
      </c>
      <c r="P1117" t="s">
        <v>1497</v>
      </c>
      <c r="Q1117" t="s"/>
      <c r="R1117" t="s">
        <v>79</v>
      </c>
      <c r="S1117" t="s">
        <v>1498</v>
      </c>
      <c r="T1117" t="s">
        <v>81</v>
      </c>
      <c r="U1117" t="s">
        <v>82</v>
      </c>
      <c r="V1117" t="s">
        <v>83</v>
      </c>
      <c r="W1117" t="s">
        <v>108</v>
      </c>
      <c r="X1117" t="s"/>
      <c r="Y1117" t="s">
        <v>85</v>
      </c>
      <c r="Z1117">
        <f>HYPERLINK("https://hotelmonitor-cachepage.eclerx.com/savepage/tk_15444270166011648_sr_2399.html","info")</f>
        <v/>
      </c>
      <c r="AA1117" t="n">
        <v>-6796509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88</v>
      </c>
      <c r="AO1117" t="s"/>
      <c r="AP1117" t="n">
        <v>280</v>
      </c>
      <c r="AQ1117" t="s">
        <v>89</v>
      </c>
      <c r="AR1117" t="s"/>
      <c r="AS1117" t="s"/>
      <c r="AT1117" t="s">
        <v>90</v>
      </c>
      <c r="AU1117" t="s"/>
      <c r="AV1117" t="s"/>
      <c r="AW1117" t="s"/>
      <c r="AX1117" t="s"/>
      <c r="AY1117" t="n">
        <v>6796509</v>
      </c>
      <c r="AZ1117" t="s">
        <v>1499</v>
      </c>
      <c r="BA1117" t="s"/>
      <c r="BB1117" t="n">
        <v>546489</v>
      </c>
      <c r="BC1117" t="n">
        <v>13.40605</v>
      </c>
      <c r="BD1117" t="n">
        <v>52.53974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1497</v>
      </c>
      <c r="F1118" t="n">
        <v>-1</v>
      </c>
      <c r="G1118" t="s">
        <v>74</v>
      </c>
      <c r="H1118" t="s">
        <v>75</v>
      </c>
      <c r="I1118" t="s"/>
      <c r="J1118" t="s">
        <v>74</v>
      </c>
      <c r="K1118" t="n">
        <v>168.37</v>
      </c>
      <c r="L1118" t="s">
        <v>76</v>
      </c>
      <c r="M1118" t="s"/>
      <c r="N1118" t="s">
        <v>246</v>
      </c>
      <c r="O1118" t="s">
        <v>78</v>
      </c>
      <c r="P1118" t="s">
        <v>1497</v>
      </c>
      <c r="Q1118" t="s"/>
      <c r="R1118" t="s">
        <v>79</v>
      </c>
      <c r="S1118" t="s">
        <v>1500</v>
      </c>
      <c r="T1118" t="s">
        <v>81</v>
      </c>
      <c r="U1118" t="s">
        <v>82</v>
      </c>
      <c r="V1118" t="s">
        <v>83</v>
      </c>
      <c r="W1118" t="s">
        <v>108</v>
      </c>
      <c r="X1118" t="s"/>
      <c r="Y1118" t="s">
        <v>85</v>
      </c>
      <c r="Z1118">
        <f>HYPERLINK("https://hotelmonitor-cachepage.eclerx.com/savepage/tk_15444270166011648_sr_2399.html","info")</f>
        <v/>
      </c>
      <c r="AA1118" t="n">
        <v>-6796509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88</v>
      </c>
      <c r="AO1118" t="s"/>
      <c r="AP1118" t="n">
        <v>280</v>
      </c>
      <c r="AQ1118" t="s">
        <v>89</v>
      </c>
      <c r="AR1118" t="s"/>
      <c r="AS1118" t="s"/>
      <c r="AT1118" t="s">
        <v>90</v>
      </c>
      <c r="AU1118" t="s"/>
      <c r="AV1118" t="s"/>
      <c r="AW1118" t="s"/>
      <c r="AX1118" t="s"/>
      <c r="AY1118" t="n">
        <v>6796509</v>
      </c>
      <c r="AZ1118" t="s">
        <v>1499</v>
      </c>
      <c r="BA1118" t="s"/>
      <c r="BB1118" t="n">
        <v>546489</v>
      </c>
      <c r="BC1118" t="n">
        <v>13.40605</v>
      </c>
      <c r="BD1118" t="n">
        <v>52.53974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1497</v>
      </c>
      <c r="F1119" t="n">
        <v>-1</v>
      </c>
      <c r="G1119" t="s">
        <v>74</v>
      </c>
      <c r="H1119" t="s">
        <v>75</v>
      </c>
      <c r="I1119" t="s"/>
      <c r="J1119" t="s">
        <v>74</v>
      </c>
      <c r="K1119" t="n">
        <v>174.02</v>
      </c>
      <c r="L1119" t="s">
        <v>76</v>
      </c>
      <c r="M1119" t="s"/>
      <c r="N1119" t="s">
        <v>623</v>
      </c>
      <c r="O1119" t="s">
        <v>78</v>
      </c>
      <c r="P1119" t="s">
        <v>1497</v>
      </c>
      <c r="Q1119" t="s"/>
      <c r="R1119" t="s">
        <v>79</v>
      </c>
      <c r="S1119" t="s">
        <v>1501</v>
      </c>
      <c r="T1119" t="s">
        <v>81</v>
      </c>
      <c r="U1119" t="s">
        <v>82</v>
      </c>
      <c r="V1119" t="s">
        <v>83</v>
      </c>
      <c r="W1119" t="s">
        <v>108</v>
      </c>
      <c r="X1119" t="s"/>
      <c r="Y1119" t="s">
        <v>85</v>
      </c>
      <c r="Z1119">
        <f>HYPERLINK("https://hotelmonitor-cachepage.eclerx.com/savepage/tk_15444270166011648_sr_2399.html","info")</f>
        <v/>
      </c>
      <c r="AA1119" t="n">
        <v>-6796509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88</v>
      </c>
      <c r="AO1119" t="s"/>
      <c r="AP1119" t="n">
        <v>280</v>
      </c>
      <c r="AQ1119" t="s">
        <v>89</v>
      </c>
      <c r="AR1119" t="s"/>
      <c r="AS1119" t="s"/>
      <c r="AT1119" t="s">
        <v>90</v>
      </c>
      <c r="AU1119" t="s"/>
      <c r="AV1119" t="s"/>
      <c r="AW1119" t="s"/>
      <c r="AX1119" t="s"/>
      <c r="AY1119" t="n">
        <v>6796509</v>
      </c>
      <c r="AZ1119" t="s">
        <v>1499</v>
      </c>
      <c r="BA1119" t="s"/>
      <c r="BB1119" t="n">
        <v>546489</v>
      </c>
      <c r="BC1119" t="n">
        <v>13.40605</v>
      </c>
      <c r="BD1119" t="n">
        <v>52.53974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1502</v>
      </c>
      <c r="F1120" t="n">
        <v>156496</v>
      </c>
      <c r="G1120" t="s">
        <v>74</v>
      </c>
      <c r="H1120" t="s">
        <v>75</v>
      </c>
      <c r="I1120" t="s"/>
      <c r="J1120" t="s">
        <v>74</v>
      </c>
      <c r="K1120" t="n">
        <v>45.9</v>
      </c>
      <c r="L1120" t="s">
        <v>76</v>
      </c>
      <c r="M1120" t="s"/>
      <c r="N1120" t="s">
        <v>1348</v>
      </c>
      <c r="O1120" t="s">
        <v>78</v>
      </c>
      <c r="P1120" t="s">
        <v>1503</v>
      </c>
      <c r="Q1120" t="s"/>
      <c r="R1120" t="s">
        <v>119</v>
      </c>
      <c r="S1120" t="s">
        <v>1504</v>
      </c>
      <c r="T1120" t="s">
        <v>81</v>
      </c>
      <c r="U1120" t="s">
        <v>82</v>
      </c>
      <c r="V1120" t="s">
        <v>83</v>
      </c>
      <c r="W1120" t="s">
        <v>84</v>
      </c>
      <c r="X1120" t="s"/>
      <c r="Y1120" t="s">
        <v>85</v>
      </c>
      <c r="Z1120">
        <f>HYPERLINK("https://hotelmonitor-cachepage.eclerx.com/savepage/tk_15444273055315964_sr_2399.html","info")</f>
        <v/>
      </c>
      <c r="AA1120" t="n">
        <v>68680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88</v>
      </c>
      <c r="AO1120" t="s"/>
      <c r="AP1120" t="n">
        <v>364</v>
      </c>
      <c r="AQ1120" t="s">
        <v>89</v>
      </c>
      <c r="AR1120" t="s"/>
      <c r="AS1120" t="s"/>
      <c r="AT1120" t="s">
        <v>90</v>
      </c>
      <c r="AU1120" t="s"/>
      <c r="AV1120" t="s"/>
      <c r="AW1120" t="s"/>
      <c r="AX1120" t="s"/>
      <c r="AY1120" t="n">
        <v>2950767</v>
      </c>
      <c r="AZ1120" t="s">
        <v>1505</v>
      </c>
      <c r="BA1120" t="s"/>
      <c r="BB1120" t="n">
        <v>50689</v>
      </c>
      <c r="BC1120" t="n">
        <v>13.30792</v>
      </c>
      <c r="BD1120" t="n">
        <v>52.48427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1502</v>
      </c>
      <c r="F1121" t="n">
        <v>156496</v>
      </c>
      <c r="G1121" t="s">
        <v>74</v>
      </c>
      <c r="H1121" t="s">
        <v>75</v>
      </c>
      <c r="I1121" t="s"/>
      <c r="J1121" t="s">
        <v>74</v>
      </c>
      <c r="K1121" t="n">
        <v>65.45</v>
      </c>
      <c r="L1121" t="s">
        <v>76</v>
      </c>
      <c r="M1121" t="s"/>
      <c r="N1121" t="s">
        <v>123</v>
      </c>
      <c r="O1121" t="s">
        <v>78</v>
      </c>
      <c r="P1121" t="s">
        <v>1503</v>
      </c>
      <c r="Q1121" t="s"/>
      <c r="R1121" t="s">
        <v>119</v>
      </c>
      <c r="S1121" t="s">
        <v>1079</v>
      </c>
      <c r="T1121" t="s">
        <v>81</v>
      </c>
      <c r="U1121" t="s">
        <v>82</v>
      </c>
      <c r="V1121" t="s">
        <v>83</v>
      </c>
      <c r="W1121" t="s">
        <v>108</v>
      </c>
      <c r="X1121" t="s"/>
      <c r="Y1121" t="s">
        <v>85</v>
      </c>
      <c r="Z1121">
        <f>HYPERLINK("https://hotelmonitor-cachepage.eclerx.com/savepage/tk_15444273055315964_sr_2399.html","info")</f>
        <v/>
      </c>
      <c r="AA1121" t="n">
        <v>68680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88</v>
      </c>
      <c r="AO1121" t="s"/>
      <c r="AP1121" t="n">
        <v>364</v>
      </c>
      <c r="AQ1121" t="s">
        <v>89</v>
      </c>
      <c r="AR1121" t="s"/>
      <c r="AS1121" t="s"/>
      <c r="AT1121" t="s">
        <v>90</v>
      </c>
      <c r="AU1121" t="s"/>
      <c r="AV1121" t="s"/>
      <c r="AW1121" t="s"/>
      <c r="AX1121" t="s"/>
      <c r="AY1121" t="n">
        <v>2950767</v>
      </c>
      <c r="AZ1121" t="s">
        <v>1505</v>
      </c>
      <c r="BA1121" t="s"/>
      <c r="BB1121" t="n">
        <v>50689</v>
      </c>
      <c r="BC1121" t="n">
        <v>13.30792</v>
      </c>
      <c r="BD1121" t="n">
        <v>52.48427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1502</v>
      </c>
      <c r="F1122" t="n">
        <v>156496</v>
      </c>
      <c r="G1122" t="s">
        <v>74</v>
      </c>
      <c r="H1122" t="s">
        <v>75</v>
      </c>
      <c r="I1122" t="s"/>
      <c r="J1122" t="s">
        <v>74</v>
      </c>
      <c r="K1122" t="n">
        <v>77</v>
      </c>
      <c r="L1122" t="s">
        <v>76</v>
      </c>
      <c r="M1122" t="s"/>
      <c r="N1122" t="s">
        <v>129</v>
      </c>
      <c r="O1122" t="s">
        <v>78</v>
      </c>
      <c r="P1122" t="s">
        <v>1503</v>
      </c>
      <c r="Q1122" t="s"/>
      <c r="R1122" t="s">
        <v>119</v>
      </c>
      <c r="S1122" t="s">
        <v>408</v>
      </c>
      <c r="T1122" t="s">
        <v>81</v>
      </c>
      <c r="U1122" t="s">
        <v>82</v>
      </c>
      <c r="V1122" t="s">
        <v>83</v>
      </c>
      <c r="W1122" t="s">
        <v>84</v>
      </c>
      <c r="X1122" t="s"/>
      <c r="Y1122" t="s">
        <v>85</v>
      </c>
      <c r="Z1122">
        <f>HYPERLINK("https://hotelmonitor-cachepage.eclerx.com/savepage/tk_15444273055315964_sr_2399.html","info")</f>
        <v/>
      </c>
      <c r="AA1122" t="n">
        <v>68680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88</v>
      </c>
      <c r="AO1122" t="s"/>
      <c r="AP1122" t="n">
        <v>364</v>
      </c>
      <c r="AQ1122" t="s">
        <v>89</v>
      </c>
      <c r="AR1122" t="s"/>
      <c r="AS1122" t="s"/>
      <c r="AT1122" t="s">
        <v>90</v>
      </c>
      <c r="AU1122" t="s"/>
      <c r="AV1122" t="s"/>
      <c r="AW1122" t="s"/>
      <c r="AX1122" t="s"/>
      <c r="AY1122" t="n">
        <v>2950767</v>
      </c>
      <c r="AZ1122" t="s">
        <v>1505</v>
      </c>
      <c r="BA1122" t="s"/>
      <c r="BB1122" t="n">
        <v>50689</v>
      </c>
      <c r="BC1122" t="n">
        <v>13.30792</v>
      </c>
      <c r="BD1122" t="n">
        <v>52.48427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1502</v>
      </c>
      <c r="F1123" t="n">
        <v>156496</v>
      </c>
      <c r="G1123" t="s">
        <v>74</v>
      </c>
      <c r="H1123" t="s">
        <v>75</v>
      </c>
      <c r="I1123" t="s"/>
      <c r="J1123" t="s">
        <v>74</v>
      </c>
      <c r="K1123" t="n">
        <v>100</v>
      </c>
      <c r="L1123" t="s">
        <v>76</v>
      </c>
      <c r="M1123" t="s"/>
      <c r="N1123" t="s">
        <v>1506</v>
      </c>
      <c r="O1123" t="s">
        <v>78</v>
      </c>
      <c r="P1123" t="s">
        <v>1503</v>
      </c>
      <c r="Q1123" t="s"/>
      <c r="R1123" t="s">
        <v>119</v>
      </c>
      <c r="S1123" t="s">
        <v>256</v>
      </c>
      <c r="T1123" t="s">
        <v>81</v>
      </c>
      <c r="U1123" t="s">
        <v>82</v>
      </c>
      <c r="V1123" t="s">
        <v>83</v>
      </c>
      <c r="W1123" t="s">
        <v>108</v>
      </c>
      <c r="X1123" t="s"/>
      <c r="Y1123" t="s">
        <v>85</v>
      </c>
      <c r="Z1123">
        <f>HYPERLINK("https://hotelmonitor-cachepage.eclerx.com/savepage/tk_15444273055315964_sr_2399.html","info")</f>
        <v/>
      </c>
      <c r="AA1123" t="n">
        <v>68680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88</v>
      </c>
      <c r="AO1123" t="s"/>
      <c r="AP1123" t="n">
        <v>364</v>
      </c>
      <c r="AQ1123" t="s">
        <v>89</v>
      </c>
      <c r="AR1123" t="s"/>
      <c r="AS1123" t="s"/>
      <c r="AT1123" t="s">
        <v>90</v>
      </c>
      <c r="AU1123" t="s"/>
      <c r="AV1123" t="s"/>
      <c r="AW1123" t="s"/>
      <c r="AX1123" t="s"/>
      <c r="AY1123" t="n">
        <v>2950767</v>
      </c>
      <c r="AZ1123" t="s">
        <v>1505</v>
      </c>
      <c r="BA1123" t="s"/>
      <c r="BB1123" t="n">
        <v>50689</v>
      </c>
      <c r="BC1123" t="n">
        <v>13.30792</v>
      </c>
      <c r="BD1123" t="n">
        <v>52.48427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1507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109</v>
      </c>
      <c r="L1124" t="s">
        <v>76</v>
      </c>
      <c r="M1124" t="s"/>
      <c r="N1124" t="s">
        <v>253</v>
      </c>
      <c r="O1124" t="s">
        <v>78</v>
      </c>
      <c r="P1124" t="s">
        <v>1507</v>
      </c>
      <c r="Q1124" t="s"/>
      <c r="R1124" t="s">
        <v>79</v>
      </c>
      <c r="S1124" t="s">
        <v>562</v>
      </c>
      <c r="T1124" t="s">
        <v>81</v>
      </c>
      <c r="U1124" t="s">
        <v>82</v>
      </c>
      <c r="V1124" t="s">
        <v>83</v>
      </c>
      <c r="W1124" t="s">
        <v>84</v>
      </c>
      <c r="X1124" t="s"/>
      <c r="Y1124" t="s">
        <v>85</v>
      </c>
      <c r="Z1124">
        <f>HYPERLINK("https://hotelmonitor-cachepage.eclerx.com/savepage/tk_15444277826452825_sr_2399.html","info")</f>
        <v/>
      </c>
      <c r="AA1124" t="n">
        <v>-6262104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88</v>
      </c>
      <c r="AO1124" t="s"/>
      <c r="AP1124" t="n">
        <v>508</v>
      </c>
      <c r="AQ1124" t="s">
        <v>89</v>
      </c>
      <c r="AR1124" t="s"/>
      <c r="AS1124" t="s"/>
      <c r="AT1124" t="s">
        <v>90</v>
      </c>
      <c r="AU1124" t="s"/>
      <c r="AV1124" t="s"/>
      <c r="AW1124" t="s"/>
      <c r="AX1124" t="s"/>
      <c r="AY1124" t="n">
        <v>6262104</v>
      </c>
      <c r="AZ1124" t="s">
        <v>1508</v>
      </c>
      <c r="BA1124" t="s"/>
      <c r="BB1124" t="n">
        <v>69600</v>
      </c>
      <c r="BC1124" t="n">
        <v>13.366358</v>
      </c>
      <c r="BD1124" t="n">
        <v>52.503407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1507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110</v>
      </c>
      <c r="L1125" t="s">
        <v>76</v>
      </c>
      <c r="M1125" t="s"/>
      <c r="N1125" t="s">
        <v>158</v>
      </c>
      <c r="O1125" t="s">
        <v>78</v>
      </c>
      <c r="P1125" t="s">
        <v>1507</v>
      </c>
      <c r="Q1125" t="s"/>
      <c r="R1125" t="s">
        <v>79</v>
      </c>
      <c r="S1125" t="s">
        <v>447</v>
      </c>
      <c r="T1125" t="s">
        <v>81</v>
      </c>
      <c r="U1125" t="s">
        <v>82</v>
      </c>
      <c r="V1125" t="s">
        <v>83</v>
      </c>
      <c r="W1125" t="s">
        <v>84</v>
      </c>
      <c r="X1125" t="s"/>
      <c r="Y1125" t="s">
        <v>85</v>
      </c>
      <c r="Z1125">
        <f>HYPERLINK("https://hotelmonitor-cachepage.eclerx.com/savepage/tk_15444277826452825_sr_2399.html","info")</f>
        <v/>
      </c>
      <c r="AA1125" t="n">
        <v>-6262104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88</v>
      </c>
      <c r="AO1125" t="s"/>
      <c r="AP1125" t="n">
        <v>508</v>
      </c>
      <c r="AQ1125" t="s">
        <v>89</v>
      </c>
      <c r="AR1125" t="s"/>
      <c r="AS1125" t="s"/>
      <c r="AT1125" t="s">
        <v>90</v>
      </c>
      <c r="AU1125" t="s"/>
      <c r="AV1125" t="s"/>
      <c r="AW1125" t="s"/>
      <c r="AX1125" t="s"/>
      <c r="AY1125" t="n">
        <v>6262104</v>
      </c>
      <c r="AZ1125" t="s">
        <v>1508</v>
      </c>
      <c r="BA1125" t="s"/>
      <c r="BB1125" t="n">
        <v>69600</v>
      </c>
      <c r="BC1125" t="n">
        <v>13.366358</v>
      </c>
      <c r="BD1125" t="n">
        <v>52.503407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1507</v>
      </c>
      <c r="F1126" t="n">
        <v>-1</v>
      </c>
      <c r="G1126" t="s">
        <v>74</v>
      </c>
      <c r="H1126" t="s">
        <v>75</v>
      </c>
      <c r="I1126" t="s"/>
      <c r="J1126" t="s">
        <v>74</v>
      </c>
      <c r="K1126" t="n">
        <v>121</v>
      </c>
      <c r="L1126" t="s">
        <v>76</v>
      </c>
      <c r="M1126" t="s"/>
      <c r="N1126" t="s">
        <v>121</v>
      </c>
      <c r="O1126" t="s">
        <v>78</v>
      </c>
      <c r="P1126" t="s">
        <v>1507</v>
      </c>
      <c r="Q1126" t="s"/>
      <c r="R1126" t="s">
        <v>79</v>
      </c>
      <c r="S1126" t="s">
        <v>230</v>
      </c>
      <c r="T1126" t="s">
        <v>81</v>
      </c>
      <c r="U1126" t="s">
        <v>82</v>
      </c>
      <c r="V1126" t="s">
        <v>83</v>
      </c>
      <c r="W1126" t="s">
        <v>84</v>
      </c>
      <c r="X1126" t="s"/>
      <c r="Y1126" t="s">
        <v>85</v>
      </c>
      <c r="Z1126">
        <f>HYPERLINK("https://hotelmonitor-cachepage.eclerx.com/savepage/tk_15444277826452825_sr_2399.html","info")</f>
        <v/>
      </c>
      <c r="AA1126" t="n">
        <v>-6262104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88</v>
      </c>
      <c r="AO1126" t="s"/>
      <c r="AP1126" t="n">
        <v>508</v>
      </c>
      <c r="AQ1126" t="s">
        <v>89</v>
      </c>
      <c r="AR1126" t="s"/>
      <c r="AS1126" t="s"/>
      <c r="AT1126" t="s">
        <v>90</v>
      </c>
      <c r="AU1126" t="s"/>
      <c r="AV1126" t="s"/>
      <c r="AW1126" t="s"/>
      <c r="AX1126" t="s"/>
      <c r="AY1126" t="n">
        <v>6262104</v>
      </c>
      <c r="AZ1126" t="s">
        <v>1508</v>
      </c>
      <c r="BA1126" t="s"/>
      <c r="BB1126" t="n">
        <v>69600</v>
      </c>
      <c r="BC1126" t="n">
        <v>13.366358</v>
      </c>
      <c r="BD1126" t="n">
        <v>52.503407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1507</v>
      </c>
      <c r="F1127" t="n">
        <v>-1</v>
      </c>
      <c r="G1127" t="s">
        <v>74</v>
      </c>
      <c r="H1127" t="s">
        <v>75</v>
      </c>
      <c r="I1127" t="s"/>
      <c r="J1127" t="s">
        <v>74</v>
      </c>
      <c r="K1127" t="n">
        <v>157</v>
      </c>
      <c r="L1127" t="s">
        <v>76</v>
      </c>
      <c r="M1127" t="s"/>
      <c r="N1127" t="s">
        <v>583</v>
      </c>
      <c r="O1127" t="s">
        <v>78</v>
      </c>
      <c r="P1127" t="s">
        <v>1507</v>
      </c>
      <c r="Q1127" t="s"/>
      <c r="R1127" t="s">
        <v>79</v>
      </c>
      <c r="S1127" t="s">
        <v>235</v>
      </c>
      <c r="T1127" t="s">
        <v>81</v>
      </c>
      <c r="U1127" t="s">
        <v>82</v>
      </c>
      <c r="V1127" t="s">
        <v>83</v>
      </c>
      <c r="W1127" t="s">
        <v>84</v>
      </c>
      <c r="X1127" t="s"/>
      <c r="Y1127" t="s">
        <v>85</v>
      </c>
      <c r="Z1127">
        <f>HYPERLINK("https://hotelmonitor-cachepage.eclerx.com/savepage/tk_15444277826452825_sr_2399.html","info")</f>
        <v/>
      </c>
      <c r="AA1127" t="n">
        <v>-6262104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88</v>
      </c>
      <c r="AO1127" t="s"/>
      <c r="AP1127" t="n">
        <v>508</v>
      </c>
      <c r="AQ1127" t="s">
        <v>89</v>
      </c>
      <c r="AR1127" t="s"/>
      <c r="AS1127" t="s"/>
      <c r="AT1127" t="s">
        <v>90</v>
      </c>
      <c r="AU1127" t="s"/>
      <c r="AV1127" t="s"/>
      <c r="AW1127" t="s"/>
      <c r="AX1127" t="s"/>
      <c r="AY1127" t="n">
        <v>6262104</v>
      </c>
      <c r="AZ1127" t="s">
        <v>1508</v>
      </c>
      <c r="BA1127" t="s"/>
      <c r="BB1127" t="n">
        <v>69600</v>
      </c>
      <c r="BC1127" t="n">
        <v>13.366358</v>
      </c>
      <c r="BD1127" t="n">
        <v>52.503407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1509</v>
      </c>
      <c r="F1128" t="n">
        <v>514926</v>
      </c>
      <c r="G1128" t="s">
        <v>74</v>
      </c>
      <c r="H1128" t="s">
        <v>75</v>
      </c>
      <c r="I1128" t="s"/>
      <c r="J1128" t="s">
        <v>74</v>
      </c>
      <c r="K1128" t="n">
        <v>72.5</v>
      </c>
      <c r="L1128" t="s">
        <v>76</v>
      </c>
      <c r="M1128" t="s"/>
      <c r="N1128" t="s">
        <v>1510</v>
      </c>
      <c r="O1128" t="s">
        <v>78</v>
      </c>
      <c r="P1128" t="s">
        <v>1511</v>
      </c>
      <c r="Q1128" t="s"/>
      <c r="R1128" t="s">
        <v>79</v>
      </c>
      <c r="S1128" t="s">
        <v>1316</v>
      </c>
      <c r="T1128" t="s">
        <v>81</v>
      </c>
      <c r="U1128" t="s">
        <v>82</v>
      </c>
      <c r="V1128" t="s">
        <v>83</v>
      </c>
      <c r="W1128" t="s">
        <v>84</v>
      </c>
      <c r="X1128" t="s"/>
      <c r="Y1128" t="s">
        <v>85</v>
      </c>
      <c r="Z1128">
        <f>HYPERLINK("https://hotelmonitor-cachepage.eclerx.com/savepage/tk_15444274466891642_sr_2399.html","info")</f>
        <v/>
      </c>
      <c r="AA1128" t="n">
        <v>124043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88</v>
      </c>
      <c r="AO1128" t="s"/>
      <c r="AP1128" t="n">
        <v>408</v>
      </c>
      <c r="AQ1128" t="s">
        <v>89</v>
      </c>
      <c r="AR1128" t="s"/>
      <c r="AS1128" t="s"/>
      <c r="AT1128" t="s">
        <v>90</v>
      </c>
      <c r="AU1128" t="s"/>
      <c r="AV1128" t="s"/>
      <c r="AW1128" t="s"/>
      <c r="AX1128" t="s"/>
      <c r="AY1128" t="n">
        <v>2229945</v>
      </c>
      <c r="AZ1128" t="s">
        <v>1512</v>
      </c>
      <c r="BA1128" t="s"/>
      <c r="BB1128" t="n">
        <v>431026</v>
      </c>
      <c r="BC1128" t="n">
        <v>13.321487</v>
      </c>
      <c r="BD1128" t="n">
        <v>52.499813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1509</v>
      </c>
      <c r="F1129" t="n">
        <v>514926</v>
      </c>
      <c r="G1129" t="s">
        <v>74</v>
      </c>
      <c r="H1129" t="s">
        <v>75</v>
      </c>
      <c r="I1129" t="s"/>
      <c r="J1129" t="s">
        <v>74</v>
      </c>
      <c r="K1129" t="n">
        <v>82</v>
      </c>
      <c r="L1129" t="s">
        <v>76</v>
      </c>
      <c r="M1129" t="s"/>
      <c r="N1129" t="s">
        <v>1513</v>
      </c>
      <c r="O1129" t="s">
        <v>78</v>
      </c>
      <c r="P1129" t="s">
        <v>1511</v>
      </c>
      <c r="Q1129" t="s"/>
      <c r="R1129" t="s">
        <v>79</v>
      </c>
      <c r="S1129" t="s">
        <v>525</v>
      </c>
      <c r="T1129" t="s">
        <v>81</v>
      </c>
      <c r="U1129" t="s">
        <v>82</v>
      </c>
      <c r="V1129" t="s">
        <v>83</v>
      </c>
      <c r="W1129" t="s">
        <v>84</v>
      </c>
      <c r="X1129" t="s"/>
      <c r="Y1129" t="s">
        <v>85</v>
      </c>
      <c r="Z1129">
        <f>HYPERLINK("https://hotelmonitor-cachepage.eclerx.com/savepage/tk_15444274466891642_sr_2399.html","info")</f>
        <v/>
      </c>
      <c r="AA1129" t="n">
        <v>124043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88</v>
      </c>
      <c r="AO1129" t="s"/>
      <c r="AP1129" t="n">
        <v>408</v>
      </c>
      <c r="AQ1129" t="s">
        <v>89</v>
      </c>
      <c r="AR1129" t="s"/>
      <c r="AS1129" t="s"/>
      <c r="AT1129" t="s">
        <v>90</v>
      </c>
      <c r="AU1129" t="s"/>
      <c r="AV1129" t="s"/>
      <c r="AW1129" t="s"/>
      <c r="AX1129" t="s"/>
      <c r="AY1129" t="n">
        <v>2229945</v>
      </c>
      <c r="AZ1129" t="s">
        <v>1512</v>
      </c>
      <c r="BA1129" t="s"/>
      <c r="BB1129" t="n">
        <v>431026</v>
      </c>
      <c r="BC1129" t="n">
        <v>13.321487</v>
      </c>
      <c r="BD1129" t="n">
        <v>52.499813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1509</v>
      </c>
      <c r="F1130" t="n">
        <v>514926</v>
      </c>
      <c r="G1130" t="s">
        <v>74</v>
      </c>
      <c r="H1130" t="s">
        <v>75</v>
      </c>
      <c r="I1130" t="s"/>
      <c r="J1130" t="s">
        <v>74</v>
      </c>
      <c r="K1130" t="n">
        <v>96.5</v>
      </c>
      <c r="L1130" t="s">
        <v>76</v>
      </c>
      <c r="M1130" t="s"/>
      <c r="N1130" t="s">
        <v>1514</v>
      </c>
      <c r="O1130" t="s">
        <v>78</v>
      </c>
      <c r="P1130" t="s">
        <v>1511</v>
      </c>
      <c r="Q1130" t="s"/>
      <c r="R1130" t="s">
        <v>79</v>
      </c>
      <c r="S1130" t="s">
        <v>1012</v>
      </c>
      <c r="T1130" t="s">
        <v>81</v>
      </c>
      <c r="U1130" t="s">
        <v>82</v>
      </c>
      <c r="V1130" t="s">
        <v>83</v>
      </c>
      <c r="W1130" t="s">
        <v>108</v>
      </c>
      <c r="X1130" t="s"/>
      <c r="Y1130" t="s">
        <v>85</v>
      </c>
      <c r="Z1130">
        <f>HYPERLINK("https://hotelmonitor-cachepage.eclerx.com/savepage/tk_15444274466891642_sr_2399.html","info")</f>
        <v/>
      </c>
      <c r="AA1130" t="n">
        <v>124043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88</v>
      </c>
      <c r="AO1130" t="s"/>
      <c r="AP1130" t="n">
        <v>408</v>
      </c>
      <c r="AQ1130" t="s">
        <v>89</v>
      </c>
      <c r="AR1130" t="s"/>
      <c r="AS1130" t="s"/>
      <c r="AT1130" t="s">
        <v>90</v>
      </c>
      <c r="AU1130" t="s"/>
      <c r="AV1130" t="s"/>
      <c r="AW1130" t="s"/>
      <c r="AX1130" t="s"/>
      <c r="AY1130" t="n">
        <v>2229945</v>
      </c>
      <c r="AZ1130" t="s">
        <v>1512</v>
      </c>
      <c r="BA1130" t="s"/>
      <c r="BB1130" t="n">
        <v>431026</v>
      </c>
      <c r="BC1130" t="n">
        <v>13.321487</v>
      </c>
      <c r="BD1130" t="n">
        <v>52.499813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1509</v>
      </c>
      <c r="F1131" t="n">
        <v>514926</v>
      </c>
      <c r="G1131" t="s">
        <v>74</v>
      </c>
      <c r="H1131" t="s">
        <v>75</v>
      </c>
      <c r="I1131" t="s"/>
      <c r="J1131" t="s">
        <v>74</v>
      </c>
      <c r="K1131" t="n">
        <v>108</v>
      </c>
      <c r="L1131" t="s">
        <v>76</v>
      </c>
      <c r="M1131" t="s"/>
      <c r="N1131" t="s">
        <v>1513</v>
      </c>
      <c r="O1131" t="s">
        <v>78</v>
      </c>
      <c r="P1131" t="s">
        <v>1511</v>
      </c>
      <c r="Q1131" t="s"/>
      <c r="R1131" t="s">
        <v>79</v>
      </c>
      <c r="S1131" t="s">
        <v>307</v>
      </c>
      <c r="T1131" t="s">
        <v>81</v>
      </c>
      <c r="U1131" t="s">
        <v>82</v>
      </c>
      <c r="V1131" t="s">
        <v>83</v>
      </c>
      <c r="W1131" t="s">
        <v>108</v>
      </c>
      <c r="X1131" t="s"/>
      <c r="Y1131" t="s">
        <v>85</v>
      </c>
      <c r="Z1131">
        <f>HYPERLINK("https://hotelmonitor-cachepage.eclerx.com/savepage/tk_15444274466891642_sr_2399.html","info")</f>
        <v/>
      </c>
      <c r="AA1131" t="n">
        <v>124043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88</v>
      </c>
      <c r="AO1131" t="s"/>
      <c r="AP1131" t="n">
        <v>408</v>
      </c>
      <c r="AQ1131" t="s">
        <v>89</v>
      </c>
      <c r="AR1131" t="s"/>
      <c r="AS1131" t="s"/>
      <c r="AT1131" t="s">
        <v>90</v>
      </c>
      <c r="AU1131" t="s"/>
      <c r="AV1131" t="s"/>
      <c r="AW1131" t="s"/>
      <c r="AX1131" t="s"/>
      <c r="AY1131" t="n">
        <v>2229945</v>
      </c>
      <c r="AZ1131" t="s">
        <v>1512</v>
      </c>
      <c r="BA1131" t="s"/>
      <c r="BB1131" t="n">
        <v>431026</v>
      </c>
      <c r="BC1131" t="n">
        <v>13.321487</v>
      </c>
      <c r="BD1131" t="n">
        <v>52.499813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1509</v>
      </c>
      <c r="F1132" t="n">
        <v>514926</v>
      </c>
      <c r="G1132" t="s">
        <v>74</v>
      </c>
      <c r="H1132" t="s">
        <v>75</v>
      </c>
      <c r="I1132" t="s"/>
      <c r="J1132" t="s">
        <v>74</v>
      </c>
      <c r="K1132" t="n">
        <v>124.5</v>
      </c>
      <c r="L1132" t="s">
        <v>76</v>
      </c>
      <c r="M1132" t="s"/>
      <c r="N1132" t="s">
        <v>1515</v>
      </c>
      <c r="O1132" t="s">
        <v>78</v>
      </c>
      <c r="P1132" t="s">
        <v>1511</v>
      </c>
      <c r="Q1132" t="s"/>
      <c r="R1132" t="s">
        <v>79</v>
      </c>
      <c r="S1132" t="s">
        <v>1516</v>
      </c>
      <c r="T1132" t="s">
        <v>81</v>
      </c>
      <c r="U1132" t="s">
        <v>82</v>
      </c>
      <c r="V1132" t="s">
        <v>83</v>
      </c>
      <c r="W1132" t="s">
        <v>84</v>
      </c>
      <c r="X1132" t="s"/>
      <c r="Y1132" t="s">
        <v>85</v>
      </c>
      <c r="Z1132">
        <f>HYPERLINK("https://hotelmonitor-cachepage.eclerx.com/savepage/tk_15444274466891642_sr_2399.html","info")</f>
        <v/>
      </c>
      <c r="AA1132" t="n">
        <v>124043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88</v>
      </c>
      <c r="AO1132" t="s"/>
      <c r="AP1132" t="n">
        <v>408</v>
      </c>
      <c r="AQ1132" t="s">
        <v>89</v>
      </c>
      <c r="AR1132" t="s"/>
      <c r="AS1132" t="s"/>
      <c r="AT1132" t="s">
        <v>90</v>
      </c>
      <c r="AU1132" t="s"/>
      <c r="AV1132" t="s"/>
      <c r="AW1132" t="s"/>
      <c r="AX1132" t="s"/>
      <c r="AY1132" t="n">
        <v>2229945</v>
      </c>
      <c r="AZ1132" t="s">
        <v>1512</v>
      </c>
      <c r="BA1132" t="s"/>
      <c r="BB1132" t="n">
        <v>431026</v>
      </c>
      <c r="BC1132" t="n">
        <v>13.321487</v>
      </c>
      <c r="BD1132" t="n">
        <v>52.499813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1509</v>
      </c>
      <c r="F1133" t="n">
        <v>514926</v>
      </c>
      <c r="G1133" t="s">
        <v>74</v>
      </c>
      <c r="H1133" t="s">
        <v>75</v>
      </c>
      <c r="I1133" t="s"/>
      <c r="J1133" t="s">
        <v>74</v>
      </c>
      <c r="K1133" t="n">
        <v>135</v>
      </c>
      <c r="L1133" t="s">
        <v>76</v>
      </c>
      <c r="M1133" t="s"/>
      <c r="N1133" t="s">
        <v>1517</v>
      </c>
      <c r="O1133" t="s">
        <v>78</v>
      </c>
      <c r="P1133" t="s">
        <v>1511</v>
      </c>
      <c r="Q1133" t="s"/>
      <c r="R1133" t="s">
        <v>79</v>
      </c>
      <c r="S1133" t="s">
        <v>1061</v>
      </c>
      <c r="T1133" t="s">
        <v>81</v>
      </c>
      <c r="U1133" t="s">
        <v>82</v>
      </c>
      <c r="V1133" t="s">
        <v>83</v>
      </c>
      <c r="W1133" t="s">
        <v>84</v>
      </c>
      <c r="X1133" t="s"/>
      <c r="Y1133" t="s">
        <v>85</v>
      </c>
      <c r="Z1133">
        <f>HYPERLINK("https://hotelmonitor-cachepage.eclerx.com/savepage/tk_15444274466891642_sr_2399.html","info")</f>
        <v/>
      </c>
      <c r="AA1133" t="n">
        <v>124043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88</v>
      </c>
      <c r="AO1133" t="s"/>
      <c r="AP1133" t="n">
        <v>408</v>
      </c>
      <c r="AQ1133" t="s">
        <v>89</v>
      </c>
      <c r="AR1133" t="s"/>
      <c r="AS1133" t="s"/>
      <c r="AT1133" t="s">
        <v>90</v>
      </c>
      <c r="AU1133" t="s"/>
      <c r="AV1133" t="s"/>
      <c r="AW1133" t="s"/>
      <c r="AX1133" t="s"/>
      <c r="AY1133" t="n">
        <v>2229945</v>
      </c>
      <c r="AZ1133" t="s">
        <v>1512</v>
      </c>
      <c r="BA1133" t="s"/>
      <c r="BB1133" t="n">
        <v>431026</v>
      </c>
      <c r="BC1133" t="n">
        <v>13.321487</v>
      </c>
      <c r="BD1133" t="n">
        <v>52.499813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1509</v>
      </c>
      <c r="F1134" t="n">
        <v>514926</v>
      </c>
      <c r="G1134" t="s">
        <v>74</v>
      </c>
      <c r="H1134" t="s">
        <v>75</v>
      </c>
      <c r="I1134" t="s"/>
      <c r="J1134" t="s">
        <v>74</v>
      </c>
      <c r="K1134" t="n">
        <v>148.5</v>
      </c>
      <c r="L1134" t="s">
        <v>76</v>
      </c>
      <c r="M1134" t="s"/>
      <c r="N1134" t="s">
        <v>1515</v>
      </c>
      <c r="O1134" t="s">
        <v>78</v>
      </c>
      <c r="P1134" t="s">
        <v>1511</v>
      </c>
      <c r="Q1134" t="s"/>
      <c r="R1134" t="s">
        <v>79</v>
      </c>
      <c r="S1134" t="s">
        <v>1518</v>
      </c>
      <c r="T1134" t="s">
        <v>81</v>
      </c>
      <c r="U1134" t="s">
        <v>82</v>
      </c>
      <c r="V1134" t="s">
        <v>83</v>
      </c>
      <c r="W1134" t="s">
        <v>108</v>
      </c>
      <c r="X1134" t="s"/>
      <c r="Y1134" t="s">
        <v>85</v>
      </c>
      <c r="Z1134">
        <f>HYPERLINK("https://hotelmonitor-cachepage.eclerx.com/savepage/tk_15444274466891642_sr_2399.html","info")</f>
        <v/>
      </c>
      <c r="AA1134" t="n">
        <v>124043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88</v>
      </c>
      <c r="AO1134" t="s"/>
      <c r="AP1134" t="n">
        <v>408</v>
      </c>
      <c r="AQ1134" t="s">
        <v>89</v>
      </c>
      <c r="AR1134" t="s"/>
      <c r="AS1134" t="s"/>
      <c r="AT1134" t="s">
        <v>90</v>
      </c>
      <c r="AU1134" t="s"/>
      <c r="AV1134" t="s"/>
      <c r="AW1134" t="s"/>
      <c r="AX1134" t="s"/>
      <c r="AY1134" t="n">
        <v>2229945</v>
      </c>
      <c r="AZ1134" t="s">
        <v>1512</v>
      </c>
      <c r="BA1134" t="s"/>
      <c r="BB1134" t="n">
        <v>431026</v>
      </c>
      <c r="BC1134" t="n">
        <v>13.321487</v>
      </c>
      <c r="BD1134" t="n">
        <v>52.499813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1509</v>
      </c>
      <c r="F1135" t="n">
        <v>514926</v>
      </c>
      <c r="G1135" t="s">
        <v>74</v>
      </c>
      <c r="H1135" t="s">
        <v>75</v>
      </c>
      <c r="I1135" t="s"/>
      <c r="J1135" t="s">
        <v>74</v>
      </c>
      <c r="K1135" t="n">
        <v>161</v>
      </c>
      <c r="L1135" t="s">
        <v>76</v>
      </c>
      <c r="M1135" t="s"/>
      <c r="N1135" t="s">
        <v>1517</v>
      </c>
      <c r="O1135" t="s">
        <v>78</v>
      </c>
      <c r="P1135" t="s">
        <v>1511</v>
      </c>
      <c r="Q1135" t="s"/>
      <c r="R1135" t="s">
        <v>79</v>
      </c>
      <c r="S1135" t="s">
        <v>1519</v>
      </c>
      <c r="T1135" t="s">
        <v>81</v>
      </c>
      <c r="U1135" t="s">
        <v>82</v>
      </c>
      <c r="V1135" t="s">
        <v>83</v>
      </c>
      <c r="W1135" t="s">
        <v>108</v>
      </c>
      <c r="X1135" t="s"/>
      <c r="Y1135" t="s">
        <v>85</v>
      </c>
      <c r="Z1135">
        <f>HYPERLINK("https://hotelmonitor-cachepage.eclerx.com/savepage/tk_15444274466891642_sr_2399.html","info")</f>
        <v/>
      </c>
      <c r="AA1135" t="n">
        <v>124043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88</v>
      </c>
      <c r="AO1135" t="s"/>
      <c r="AP1135" t="n">
        <v>408</v>
      </c>
      <c r="AQ1135" t="s">
        <v>89</v>
      </c>
      <c r="AR1135" t="s"/>
      <c r="AS1135" t="s"/>
      <c r="AT1135" t="s">
        <v>90</v>
      </c>
      <c r="AU1135" t="s"/>
      <c r="AV1135" t="s"/>
      <c r="AW1135" t="s"/>
      <c r="AX1135" t="s"/>
      <c r="AY1135" t="n">
        <v>2229945</v>
      </c>
      <c r="AZ1135" t="s">
        <v>1512</v>
      </c>
      <c r="BA1135" t="s"/>
      <c r="BB1135" t="n">
        <v>431026</v>
      </c>
      <c r="BC1135" t="n">
        <v>13.321487</v>
      </c>
      <c r="BD1135" t="n">
        <v>52.499813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1520</v>
      </c>
      <c r="F1136" t="n">
        <v>580384</v>
      </c>
      <c r="G1136" t="s">
        <v>74</v>
      </c>
      <c r="H1136" t="s">
        <v>75</v>
      </c>
      <c r="I1136" t="s"/>
      <c r="J1136" t="s">
        <v>74</v>
      </c>
      <c r="K1136" t="n">
        <v>70.51000000000001</v>
      </c>
      <c r="L1136" t="s">
        <v>76</v>
      </c>
      <c r="M1136" t="s"/>
      <c r="N1136" t="s">
        <v>158</v>
      </c>
      <c r="O1136" t="s">
        <v>78</v>
      </c>
      <c r="P1136" t="s">
        <v>1521</v>
      </c>
      <c r="Q1136" t="s"/>
      <c r="R1136" t="s">
        <v>119</v>
      </c>
      <c r="S1136" t="s">
        <v>1522</v>
      </c>
      <c r="T1136" t="s">
        <v>81</v>
      </c>
      <c r="U1136" t="s">
        <v>82</v>
      </c>
      <c r="V1136" t="s">
        <v>83</v>
      </c>
      <c r="W1136" t="s">
        <v>84</v>
      </c>
      <c r="X1136" t="s"/>
      <c r="Y1136" t="s">
        <v>85</v>
      </c>
      <c r="Z1136">
        <f>HYPERLINK("https://hotelmonitor-cachepage.eclerx.com/savepage/tk_154442616054462_sr_2399.html","info")</f>
        <v/>
      </c>
      <c r="AA1136" t="n">
        <v>17382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88</v>
      </c>
      <c r="AO1136" t="s"/>
      <c r="AP1136" t="n">
        <v>28</v>
      </c>
      <c r="AQ1136" t="s">
        <v>89</v>
      </c>
      <c r="AR1136" t="s"/>
      <c r="AS1136" t="s"/>
      <c r="AT1136" t="s">
        <v>90</v>
      </c>
      <c r="AU1136" t="s"/>
      <c r="AV1136" t="s"/>
      <c r="AW1136" t="s"/>
      <c r="AX1136" t="s"/>
      <c r="AY1136" t="n">
        <v>2900701</v>
      </c>
      <c r="AZ1136" t="s">
        <v>1523</v>
      </c>
      <c r="BA1136" t="s"/>
      <c r="BB1136" t="n">
        <v>69593</v>
      </c>
      <c r="BC1136" t="n">
        <v>13.433605</v>
      </c>
      <c r="BD1136" t="n">
        <v>52.509868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1520</v>
      </c>
      <c r="F1137" t="n">
        <v>580384</v>
      </c>
      <c r="G1137" t="s">
        <v>74</v>
      </c>
      <c r="H1137" t="s">
        <v>75</v>
      </c>
      <c r="I1137" t="s"/>
      <c r="J1137" t="s">
        <v>74</v>
      </c>
      <c r="K1137" t="n">
        <v>82.95</v>
      </c>
      <c r="L1137" t="s">
        <v>76</v>
      </c>
      <c r="M1137" t="s"/>
      <c r="N1137" t="s">
        <v>113</v>
      </c>
      <c r="O1137" t="s">
        <v>78</v>
      </c>
      <c r="P1137" t="s">
        <v>1521</v>
      </c>
      <c r="Q1137" t="s"/>
      <c r="R1137" t="s">
        <v>119</v>
      </c>
      <c r="S1137" t="s">
        <v>1524</v>
      </c>
      <c r="T1137" t="s">
        <v>81</v>
      </c>
      <c r="U1137" t="s">
        <v>82</v>
      </c>
      <c r="V1137" t="s">
        <v>83</v>
      </c>
      <c r="W1137" t="s">
        <v>84</v>
      </c>
      <c r="X1137" t="s"/>
      <c r="Y1137" t="s">
        <v>85</v>
      </c>
      <c r="Z1137">
        <f>HYPERLINK("https://hotelmonitor-cachepage.eclerx.com/savepage/tk_154442616054462_sr_2399.html","info")</f>
        <v/>
      </c>
      <c r="AA1137" t="n">
        <v>17382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88</v>
      </c>
      <c r="AO1137" t="s"/>
      <c r="AP1137" t="n">
        <v>28</v>
      </c>
      <c r="AQ1137" t="s">
        <v>89</v>
      </c>
      <c r="AR1137" t="s"/>
      <c r="AS1137" t="s"/>
      <c r="AT1137" t="s">
        <v>90</v>
      </c>
      <c r="AU1137" t="s"/>
      <c r="AV1137" t="s"/>
      <c r="AW1137" t="s"/>
      <c r="AX1137" t="s"/>
      <c r="AY1137" t="n">
        <v>2900701</v>
      </c>
      <c r="AZ1137" t="s">
        <v>1523</v>
      </c>
      <c r="BA1137" t="s"/>
      <c r="BB1137" t="n">
        <v>69593</v>
      </c>
      <c r="BC1137" t="n">
        <v>13.433605</v>
      </c>
      <c r="BD1137" t="n">
        <v>52.509868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1525</v>
      </c>
      <c r="F1138" t="n">
        <v>-1</v>
      </c>
      <c r="G1138" t="s">
        <v>74</v>
      </c>
      <c r="H1138" t="s">
        <v>75</v>
      </c>
      <c r="I1138" t="s"/>
      <c r="J1138" t="s">
        <v>74</v>
      </c>
      <c r="K1138" t="n">
        <v>82.45</v>
      </c>
      <c r="L1138" t="s">
        <v>76</v>
      </c>
      <c r="M1138" t="s"/>
      <c r="N1138" t="s">
        <v>158</v>
      </c>
      <c r="O1138" t="s">
        <v>78</v>
      </c>
      <c r="P1138" t="s">
        <v>1525</v>
      </c>
      <c r="Q1138" t="s"/>
      <c r="R1138" t="s">
        <v>79</v>
      </c>
      <c r="S1138" t="s">
        <v>1526</v>
      </c>
      <c r="T1138" t="s">
        <v>81</v>
      </c>
      <c r="U1138" t="s">
        <v>82</v>
      </c>
      <c r="V1138" t="s">
        <v>83</v>
      </c>
      <c r="W1138" t="s">
        <v>84</v>
      </c>
      <c r="X1138" t="s"/>
      <c r="Y1138" t="s">
        <v>85</v>
      </c>
      <c r="Z1138">
        <f>HYPERLINK("https://hotelmonitor-cachepage.eclerx.com/savepage/tk_1544427334448367_sr_2399.html","info")</f>
        <v/>
      </c>
      <c r="AA1138" t="n">
        <v>-6796504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88</v>
      </c>
      <c r="AO1138" t="s"/>
      <c r="AP1138" t="n">
        <v>373</v>
      </c>
      <c r="AQ1138" t="s">
        <v>89</v>
      </c>
      <c r="AR1138" t="s"/>
      <c r="AS1138" t="s"/>
      <c r="AT1138" t="s">
        <v>90</v>
      </c>
      <c r="AU1138" t="s"/>
      <c r="AV1138" t="s"/>
      <c r="AW1138" t="s"/>
      <c r="AX1138" t="s"/>
      <c r="AY1138" t="n">
        <v>6796504</v>
      </c>
      <c r="AZ1138" t="s">
        <v>1527</v>
      </c>
      <c r="BA1138" t="s"/>
      <c r="BB1138" t="n">
        <v>51925</v>
      </c>
      <c r="BC1138" t="n">
        <v>13.410302</v>
      </c>
      <c r="BD1138" t="n">
        <v>52.51255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1525</v>
      </c>
      <c r="F1139" t="n">
        <v>-1</v>
      </c>
      <c r="G1139" t="s">
        <v>74</v>
      </c>
      <c r="H1139" t="s">
        <v>75</v>
      </c>
      <c r="I1139" t="s"/>
      <c r="J1139" t="s">
        <v>74</v>
      </c>
      <c r="K1139" t="n">
        <v>97</v>
      </c>
      <c r="L1139" t="s">
        <v>76</v>
      </c>
      <c r="M1139" t="s"/>
      <c r="N1139" t="s">
        <v>113</v>
      </c>
      <c r="O1139" t="s">
        <v>78</v>
      </c>
      <c r="P1139" t="s">
        <v>1525</v>
      </c>
      <c r="Q1139" t="s"/>
      <c r="R1139" t="s">
        <v>79</v>
      </c>
      <c r="S1139" t="s">
        <v>305</v>
      </c>
      <c r="T1139" t="s">
        <v>81</v>
      </c>
      <c r="U1139" t="s">
        <v>82</v>
      </c>
      <c r="V1139" t="s">
        <v>83</v>
      </c>
      <c r="W1139" t="s">
        <v>84</v>
      </c>
      <c r="X1139" t="s"/>
      <c r="Y1139" t="s">
        <v>85</v>
      </c>
      <c r="Z1139">
        <f>HYPERLINK("https://hotelmonitor-cachepage.eclerx.com/savepage/tk_1544427334448367_sr_2399.html","info")</f>
        <v/>
      </c>
      <c r="AA1139" t="n">
        <v>-6796504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88</v>
      </c>
      <c r="AO1139" t="s"/>
      <c r="AP1139" t="n">
        <v>373</v>
      </c>
      <c r="AQ1139" t="s">
        <v>89</v>
      </c>
      <c r="AR1139" t="s"/>
      <c r="AS1139" t="s"/>
      <c r="AT1139" t="s">
        <v>90</v>
      </c>
      <c r="AU1139" t="s"/>
      <c r="AV1139" t="s"/>
      <c r="AW1139" t="s"/>
      <c r="AX1139" t="s"/>
      <c r="AY1139" t="n">
        <v>6796504</v>
      </c>
      <c r="AZ1139" t="s">
        <v>1527</v>
      </c>
      <c r="BA1139" t="s"/>
      <c r="BB1139" t="n">
        <v>51925</v>
      </c>
      <c r="BC1139" t="n">
        <v>13.410302</v>
      </c>
      <c r="BD1139" t="n">
        <v>52.51255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1528</v>
      </c>
      <c r="F1140" t="n">
        <v>1156606</v>
      </c>
      <c r="G1140" t="s">
        <v>74</v>
      </c>
      <c r="H1140" t="s">
        <v>75</v>
      </c>
      <c r="I1140" t="s"/>
      <c r="J1140" t="s">
        <v>74</v>
      </c>
      <c r="K1140" t="n">
        <v>66.5</v>
      </c>
      <c r="L1140" t="s">
        <v>76</v>
      </c>
      <c r="M1140" t="s"/>
      <c r="N1140" t="s">
        <v>121</v>
      </c>
      <c r="O1140" t="s">
        <v>78</v>
      </c>
      <c r="P1140" t="s">
        <v>1529</v>
      </c>
      <c r="Q1140" t="s"/>
      <c r="R1140" t="s">
        <v>513</v>
      </c>
      <c r="S1140" t="s">
        <v>1530</v>
      </c>
      <c r="T1140" t="s">
        <v>81</v>
      </c>
      <c r="U1140" t="s">
        <v>82</v>
      </c>
      <c r="V1140" t="s">
        <v>83</v>
      </c>
      <c r="W1140" t="s">
        <v>108</v>
      </c>
      <c r="X1140" t="s"/>
      <c r="Y1140" t="s">
        <v>85</v>
      </c>
      <c r="Z1140">
        <f>HYPERLINK("https://hotelmonitor-cachepage.eclerx.com/savepage/tk_15444277772733595_sr_2399.html","info")</f>
        <v/>
      </c>
      <c r="AA1140" t="n">
        <v>181387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88</v>
      </c>
      <c r="AO1140" t="s"/>
      <c r="AP1140" t="n">
        <v>506</v>
      </c>
      <c r="AQ1140" t="s">
        <v>89</v>
      </c>
      <c r="AR1140" t="s"/>
      <c r="AS1140" t="s"/>
      <c r="AT1140" t="s">
        <v>90</v>
      </c>
      <c r="AU1140" t="s"/>
      <c r="AV1140" t="s"/>
      <c r="AW1140" t="s"/>
      <c r="AX1140" t="s"/>
      <c r="AY1140" t="n">
        <v>1213867</v>
      </c>
      <c r="AZ1140" t="s">
        <v>1531</v>
      </c>
      <c r="BA1140" t="s"/>
      <c r="BB1140" t="n">
        <v>552857</v>
      </c>
      <c r="BC1140" t="n">
        <v>13.39148</v>
      </c>
      <c r="BD1140" t="n">
        <v>52.52513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1532</v>
      </c>
      <c r="F1141" t="n">
        <v>529935</v>
      </c>
      <c r="G1141" t="s">
        <v>74</v>
      </c>
      <c r="H1141" t="s">
        <v>75</v>
      </c>
      <c r="I1141" t="s"/>
      <c r="J1141" t="s">
        <v>74</v>
      </c>
      <c r="K1141" t="n">
        <v>120</v>
      </c>
      <c r="L1141" t="s">
        <v>76</v>
      </c>
      <c r="M1141" t="s"/>
      <c r="N1141" t="s">
        <v>337</v>
      </c>
      <c r="O1141" t="s">
        <v>78</v>
      </c>
      <c r="P1141" t="s">
        <v>1533</v>
      </c>
      <c r="Q1141" t="s"/>
      <c r="R1141" t="s">
        <v>79</v>
      </c>
      <c r="S1141" t="s">
        <v>1082</v>
      </c>
      <c r="T1141" t="s">
        <v>81</v>
      </c>
      <c r="U1141" t="s">
        <v>82</v>
      </c>
      <c r="V1141" t="s">
        <v>83</v>
      </c>
      <c r="W1141" t="s">
        <v>84</v>
      </c>
      <c r="X1141" t="s"/>
      <c r="Y1141" t="s">
        <v>85</v>
      </c>
      <c r="Z1141">
        <f>HYPERLINK("https://hotelmonitor-cachepage.eclerx.com/savepage/tk_15444261775584786_sr_2399.html","info")</f>
        <v/>
      </c>
      <c r="AA1141" t="n">
        <v>29343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88</v>
      </c>
      <c r="AO1141" t="s"/>
      <c r="AP1141" t="n">
        <v>33</v>
      </c>
      <c r="AQ1141" t="s">
        <v>89</v>
      </c>
      <c r="AR1141" t="s"/>
      <c r="AS1141" t="s"/>
      <c r="AT1141" t="s">
        <v>90</v>
      </c>
      <c r="AU1141" t="s"/>
      <c r="AV1141" t="s"/>
      <c r="AW1141" t="s"/>
      <c r="AX1141" t="s"/>
      <c r="AY1141" t="n">
        <v>231325</v>
      </c>
      <c r="AZ1141" t="s">
        <v>1534</v>
      </c>
      <c r="BA1141" t="s"/>
      <c r="BB1141" t="n">
        <v>5</v>
      </c>
      <c r="BC1141" t="n">
        <v>13.301396</v>
      </c>
      <c r="BD1141" t="n">
        <v>52.551593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1532</v>
      </c>
      <c r="F1142" t="n">
        <v>529935</v>
      </c>
      <c r="G1142" t="s">
        <v>74</v>
      </c>
      <c r="H1142" t="s">
        <v>75</v>
      </c>
      <c r="I1142" t="s"/>
      <c r="J1142" t="s">
        <v>74</v>
      </c>
      <c r="K1142" t="n">
        <v>132</v>
      </c>
      <c r="L1142" t="s">
        <v>76</v>
      </c>
      <c r="M1142" t="s"/>
      <c r="N1142" t="s">
        <v>341</v>
      </c>
      <c r="O1142" t="s">
        <v>78</v>
      </c>
      <c r="P1142" t="s">
        <v>1533</v>
      </c>
      <c r="Q1142" t="s"/>
      <c r="R1142" t="s">
        <v>79</v>
      </c>
      <c r="S1142" t="s">
        <v>1396</v>
      </c>
      <c r="T1142" t="s">
        <v>81</v>
      </c>
      <c r="U1142" t="s">
        <v>82</v>
      </c>
      <c r="V1142" t="s">
        <v>83</v>
      </c>
      <c r="W1142" t="s">
        <v>84</v>
      </c>
      <c r="X1142" t="s"/>
      <c r="Y1142" t="s">
        <v>85</v>
      </c>
      <c r="Z1142">
        <f>HYPERLINK("https://hotelmonitor-cachepage.eclerx.com/savepage/tk_15444261775584786_sr_2399.html","info")</f>
        <v/>
      </c>
      <c r="AA1142" t="n">
        <v>29343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88</v>
      </c>
      <c r="AO1142" t="s"/>
      <c r="AP1142" t="n">
        <v>33</v>
      </c>
      <c r="AQ1142" t="s">
        <v>89</v>
      </c>
      <c r="AR1142" t="s"/>
      <c r="AS1142" t="s"/>
      <c r="AT1142" t="s">
        <v>90</v>
      </c>
      <c r="AU1142" t="s"/>
      <c r="AV1142" t="s"/>
      <c r="AW1142" t="s"/>
      <c r="AX1142" t="s"/>
      <c r="AY1142" t="n">
        <v>231325</v>
      </c>
      <c r="AZ1142" t="s">
        <v>1534</v>
      </c>
      <c r="BA1142" t="s"/>
      <c r="BB1142" t="n">
        <v>5</v>
      </c>
      <c r="BC1142" t="n">
        <v>13.301396</v>
      </c>
      <c r="BD1142" t="n">
        <v>52.551593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1532</v>
      </c>
      <c r="F1143" t="n">
        <v>529935</v>
      </c>
      <c r="G1143" t="s">
        <v>74</v>
      </c>
      <c r="H1143" t="s">
        <v>75</v>
      </c>
      <c r="I1143" t="s"/>
      <c r="J1143" t="s">
        <v>74</v>
      </c>
      <c r="K1143" t="n">
        <v>120</v>
      </c>
      <c r="L1143" t="s">
        <v>76</v>
      </c>
      <c r="M1143" t="s"/>
      <c r="N1143" t="s">
        <v>1535</v>
      </c>
      <c r="O1143" t="s">
        <v>78</v>
      </c>
      <c r="P1143" t="s">
        <v>1533</v>
      </c>
      <c r="Q1143" t="s"/>
      <c r="R1143" t="s">
        <v>79</v>
      </c>
      <c r="S1143" t="s">
        <v>1082</v>
      </c>
      <c r="T1143" t="s">
        <v>81</v>
      </c>
      <c r="U1143" t="s">
        <v>82</v>
      </c>
      <c r="V1143" t="s">
        <v>83</v>
      </c>
      <c r="W1143" t="s">
        <v>84</v>
      </c>
      <c r="X1143" t="s"/>
      <c r="Y1143" t="s">
        <v>85</v>
      </c>
      <c r="Z1143">
        <f>HYPERLINK("https://hotelmonitor-cachepage.eclerx.com/savepage/tk_15444261775584786_sr_2399.html","info")</f>
        <v/>
      </c>
      <c r="AA1143" t="n">
        <v>29343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88</v>
      </c>
      <c r="AO1143" t="s"/>
      <c r="AP1143" t="n">
        <v>33</v>
      </c>
      <c r="AQ1143" t="s">
        <v>89</v>
      </c>
      <c r="AR1143" t="s"/>
      <c r="AS1143" t="s"/>
      <c r="AT1143" t="s">
        <v>90</v>
      </c>
      <c r="AU1143" t="s"/>
      <c r="AV1143" t="s"/>
      <c r="AW1143" t="s"/>
      <c r="AX1143" t="s"/>
      <c r="AY1143" t="n">
        <v>231325</v>
      </c>
      <c r="AZ1143" t="s">
        <v>1534</v>
      </c>
      <c r="BA1143" t="s"/>
      <c r="BB1143" t="n">
        <v>5</v>
      </c>
      <c r="BC1143" t="n">
        <v>13.301396</v>
      </c>
      <c r="BD1143" t="n">
        <v>52.551593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1532</v>
      </c>
      <c r="F1144" t="n">
        <v>529935</v>
      </c>
      <c r="G1144" t="s">
        <v>74</v>
      </c>
      <c r="H1144" t="s">
        <v>75</v>
      </c>
      <c r="I1144" t="s"/>
      <c r="J1144" t="s">
        <v>74</v>
      </c>
      <c r="K1144" t="n">
        <v>120</v>
      </c>
      <c r="L1144" t="s">
        <v>76</v>
      </c>
      <c r="M1144" t="s"/>
      <c r="N1144" t="s">
        <v>95</v>
      </c>
      <c r="O1144" t="s">
        <v>78</v>
      </c>
      <c r="P1144" t="s">
        <v>1533</v>
      </c>
      <c r="Q1144" t="s"/>
      <c r="R1144" t="s">
        <v>79</v>
      </c>
      <c r="S1144" t="s">
        <v>1082</v>
      </c>
      <c r="T1144" t="s">
        <v>81</v>
      </c>
      <c r="U1144" t="s">
        <v>82</v>
      </c>
      <c r="V1144" t="s">
        <v>83</v>
      </c>
      <c r="W1144" t="s">
        <v>84</v>
      </c>
      <c r="X1144" t="s"/>
      <c r="Y1144" t="s">
        <v>85</v>
      </c>
      <c r="Z1144">
        <f>HYPERLINK("https://hotelmonitor-cachepage.eclerx.com/savepage/tk_15444261775584786_sr_2399.html","info")</f>
        <v/>
      </c>
      <c r="AA1144" t="n">
        <v>29343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88</v>
      </c>
      <c r="AO1144" t="s"/>
      <c r="AP1144" t="n">
        <v>33</v>
      </c>
      <c r="AQ1144" t="s">
        <v>89</v>
      </c>
      <c r="AR1144" t="s"/>
      <c r="AS1144" t="s"/>
      <c r="AT1144" t="s">
        <v>90</v>
      </c>
      <c r="AU1144" t="s"/>
      <c r="AV1144" t="s"/>
      <c r="AW1144" t="s"/>
      <c r="AX1144" t="s"/>
      <c r="AY1144" t="n">
        <v>231325</v>
      </c>
      <c r="AZ1144" t="s">
        <v>1534</v>
      </c>
      <c r="BA1144" t="s"/>
      <c r="BB1144" t="n">
        <v>5</v>
      </c>
      <c r="BC1144" t="n">
        <v>13.301396</v>
      </c>
      <c r="BD1144" t="n">
        <v>52.551593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1532</v>
      </c>
      <c r="F1145" t="n">
        <v>529935</v>
      </c>
      <c r="G1145" t="s">
        <v>74</v>
      </c>
      <c r="H1145" t="s">
        <v>75</v>
      </c>
      <c r="I1145" t="s"/>
      <c r="J1145" t="s">
        <v>74</v>
      </c>
      <c r="K1145" t="n">
        <v>120</v>
      </c>
      <c r="L1145" t="s">
        <v>76</v>
      </c>
      <c r="M1145" t="s"/>
      <c r="N1145" t="s">
        <v>347</v>
      </c>
      <c r="O1145" t="s">
        <v>78</v>
      </c>
      <c r="P1145" t="s">
        <v>1533</v>
      </c>
      <c r="Q1145" t="s"/>
      <c r="R1145" t="s">
        <v>79</v>
      </c>
      <c r="S1145" t="s">
        <v>1082</v>
      </c>
      <c r="T1145" t="s">
        <v>81</v>
      </c>
      <c r="U1145" t="s">
        <v>82</v>
      </c>
      <c r="V1145" t="s">
        <v>83</v>
      </c>
      <c r="W1145" t="s">
        <v>84</v>
      </c>
      <c r="X1145" t="s"/>
      <c r="Y1145" t="s">
        <v>85</v>
      </c>
      <c r="Z1145">
        <f>HYPERLINK("https://hotelmonitor-cachepage.eclerx.com/savepage/tk_15444261775584786_sr_2399.html","info")</f>
        <v/>
      </c>
      <c r="AA1145" t="n">
        <v>29343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88</v>
      </c>
      <c r="AO1145" t="s"/>
      <c r="AP1145" t="n">
        <v>33</v>
      </c>
      <c r="AQ1145" t="s">
        <v>89</v>
      </c>
      <c r="AR1145" t="s"/>
      <c r="AS1145" t="s"/>
      <c r="AT1145" t="s">
        <v>90</v>
      </c>
      <c r="AU1145" t="s"/>
      <c r="AV1145" t="s"/>
      <c r="AW1145" t="s"/>
      <c r="AX1145" t="s"/>
      <c r="AY1145" t="n">
        <v>231325</v>
      </c>
      <c r="AZ1145" t="s">
        <v>1534</v>
      </c>
      <c r="BA1145" t="s"/>
      <c r="BB1145" t="n">
        <v>5</v>
      </c>
      <c r="BC1145" t="n">
        <v>13.301396</v>
      </c>
      <c r="BD1145" t="n">
        <v>52.551593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1532</v>
      </c>
      <c r="F1146" t="n">
        <v>529935</v>
      </c>
      <c r="G1146" t="s">
        <v>74</v>
      </c>
      <c r="H1146" t="s">
        <v>75</v>
      </c>
      <c r="I1146" t="s"/>
      <c r="J1146" t="s">
        <v>74</v>
      </c>
      <c r="K1146" t="n">
        <v>120</v>
      </c>
      <c r="L1146" t="s">
        <v>76</v>
      </c>
      <c r="M1146" t="s"/>
      <c r="N1146" t="s">
        <v>1535</v>
      </c>
      <c r="O1146" t="s">
        <v>78</v>
      </c>
      <c r="P1146" t="s">
        <v>1533</v>
      </c>
      <c r="Q1146" t="s"/>
      <c r="R1146" t="s">
        <v>79</v>
      </c>
      <c r="S1146" t="s">
        <v>1082</v>
      </c>
      <c r="T1146" t="s">
        <v>81</v>
      </c>
      <c r="U1146" t="s">
        <v>82</v>
      </c>
      <c r="V1146" t="s">
        <v>83</v>
      </c>
      <c r="W1146" t="s">
        <v>84</v>
      </c>
      <c r="X1146" t="s"/>
      <c r="Y1146" t="s">
        <v>85</v>
      </c>
      <c r="Z1146">
        <f>HYPERLINK("https://hotelmonitor-cachepage.eclerx.com/savepage/tk_15444261775584786_sr_2399.html","info")</f>
        <v/>
      </c>
      <c r="AA1146" t="n">
        <v>29343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88</v>
      </c>
      <c r="AO1146" t="s"/>
      <c r="AP1146" t="n">
        <v>33</v>
      </c>
      <c r="AQ1146" t="s">
        <v>89</v>
      </c>
      <c r="AR1146" t="s"/>
      <c r="AS1146" t="s"/>
      <c r="AT1146" t="s">
        <v>90</v>
      </c>
      <c r="AU1146" t="s"/>
      <c r="AV1146" t="s"/>
      <c r="AW1146" t="s"/>
      <c r="AX1146" t="s"/>
      <c r="AY1146" t="n">
        <v>231325</v>
      </c>
      <c r="AZ1146" t="s">
        <v>1534</v>
      </c>
      <c r="BA1146" t="s"/>
      <c r="BB1146" t="n">
        <v>5</v>
      </c>
      <c r="BC1146" t="n">
        <v>13.301396</v>
      </c>
      <c r="BD1146" t="n">
        <v>52.551593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1532</v>
      </c>
      <c r="F1147" t="n">
        <v>529935</v>
      </c>
      <c r="G1147" t="s">
        <v>74</v>
      </c>
      <c r="H1147" t="s">
        <v>75</v>
      </c>
      <c r="I1147" t="s"/>
      <c r="J1147" t="s">
        <v>74</v>
      </c>
      <c r="K1147" t="n">
        <v>120</v>
      </c>
      <c r="L1147" t="s">
        <v>76</v>
      </c>
      <c r="M1147" t="s"/>
      <c r="N1147" t="s">
        <v>95</v>
      </c>
      <c r="O1147" t="s">
        <v>78</v>
      </c>
      <c r="P1147" t="s">
        <v>1533</v>
      </c>
      <c r="Q1147" t="s"/>
      <c r="R1147" t="s">
        <v>79</v>
      </c>
      <c r="S1147" t="s">
        <v>1082</v>
      </c>
      <c r="T1147" t="s">
        <v>81</v>
      </c>
      <c r="U1147" t="s">
        <v>82</v>
      </c>
      <c r="V1147" t="s">
        <v>83</v>
      </c>
      <c r="W1147" t="s">
        <v>84</v>
      </c>
      <c r="X1147" t="s"/>
      <c r="Y1147" t="s">
        <v>85</v>
      </c>
      <c r="Z1147">
        <f>HYPERLINK("https://hotelmonitor-cachepage.eclerx.com/savepage/tk_15444261775584786_sr_2399.html","info")</f>
        <v/>
      </c>
      <c r="AA1147" t="n">
        <v>29343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88</v>
      </c>
      <c r="AO1147" t="s"/>
      <c r="AP1147" t="n">
        <v>33</v>
      </c>
      <c r="AQ1147" t="s">
        <v>89</v>
      </c>
      <c r="AR1147" t="s"/>
      <c r="AS1147" t="s"/>
      <c r="AT1147" t="s">
        <v>90</v>
      </c>
      <c r="AU1147" t="s"/>
      <c r="AV1147" t="s"/>
      <c r="AW1147" t="s"/>
      <c r="AX1147" t="s"/>
      <c r="AY1147" t="n">
        <v>231325</v>
      </c>
      <c r="AZ1147" t="s">
        <v>1534</v>
      </c>
      <c r="BA1147" t="s"/>
      <c r="BB1147" t="n">
        <v>5</v>
      </c>
      <c r="BC1147" t="n">
        <v>13.301396</v>
      </c>
      <c r="BD1147" t="n">
        <v>52.551593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1532</v>
      </c>
      <c r="F1148" t="n">
        <v>529935</v>
      </c>
      <c r="G1148" t="s">
        <v>74</v>
      </c>
      <c r="H1148" t="s">
        <v>75</v>
      </c>
      <c r="I1148" t="s"/>
      <c r="J1148" t="s">
        <v>74</v>
      </c>
      <c r="K1148" t="n">
        <v>120</v>
      </c>
      <c r="L1148" t="s">
        <v>76</v>
      </c>
      <c r="M1148" t="s"/>
      <c r="N1148" t="s">
        <v>347</v>
      </c>
      <c r="O1148" t="s">
        <v>78</v>
      </c>
      <c r="P1148" t="s">
        <v>1533</v>
      </c>
      <c r="Q1148" t="s"/>
      <c r="R1148" t="s">
        <v>79</v>
      </c>
      <c r="S1148" t="s">
        <v>1082</v>
      </c>
      <c r="T1148" t="s">
        <v>81</v>
      </c>
      <c r="U1148" t="s">
        <v>82</v>
      </c>
      <c r="V1148" t="s">
        <v>83</v>
      </c>
      <c r="W1148" t="s">
        <v>84</v>
      </c>
      <c r="X1148" t="s"/>
      <c r="Y1148" t="s">
        <v>85</v>
      </c>
      <c r="Z1148">
        <f>HYPERLINK("https://hotelmonitor-cachepage.eclerx.com/savepage/tk_15444261775584786_sr_2399.html","info")</f>
        <v/>
      </c>
      <c r="AA1148" t="n">
        <v>29343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88</v>
      </c>
      <c r="AO1148" t="s"/>
      <c r="AP1148" t="n">
        <v>33</v>
      </c>
      <c r="AQ1148" t="s">
        <v>89</v>
      </c>
      <c r="AR1148" t="s"/>
      <c r="AS1148" t="s"/>
      <c r="AT1148" t="s">
        <v>90</v>
      </c>
      <c r="AU1148" t="s"/>
      <c r="AV1148" t="s"/>
      <c r="AW1148" t="s"/>
      <c r="AX1148" t="s"/>
      <c r="AY1148" t="n">
        <v>231325</v>
      </c>
      <c r="AZ1148" t="s">
        <v>1534</v>
      </c>
      <c r="BA1148" t="s"/>
      <c r="BB1148" t="n">
        <v>5</v>
      </c>
      <c r="BC1148" t="n">
        <v>13.301396</v>
      </c>
      <c r="BD1148" t="n">
        <v>52.551593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1532</v>
      </c>
      <c r="F1149" t="n">
        <v>529935</v>
      </c>
      <c r="G1149" t="s">
        <v>74</v>
      </c>
      <c r="H1149" t="s">
        <v>75</v>
      </c>
      <c r="I1149" t="s"/>
      <c r="J1149" t="s">
        <v>74</v>
      </c>
      <c r="K1149" t="n">
        <v>120</v>
      </c>
      <c r="L1149" t="s">
        <v>76</v>
      </c>
      <c r="M1149" t="s"/>
      <c r="N1149" t="s">
        <v>1535</v>
      </c>
      <c r="O1149" t="s">
        <v>78</v>
      </c>
      <c r="P1149" t="s">
        <v>1533</v>
      </c>
      <c r="Q1149" t="s"/>
      <c r="R1149" t="s">
        <v>79</v>
      </c>
      <c r="S1149" t="s">
        <v>1082</v>
      </c>
      <c r="T1149" t="s">
        <v>81</v>
      </c>
      <c r="U1149" t="s">
        <v>82</v>
      </c>
      <c r="V1149" t="s">
        <v>83</v>
      </c>
      <c r="W1149" t="s">
        <v>84</v>
      </c>
      <c r="X1149" t="s"/>
      <c r="Y1149" t="s">
        <v>85</v>
      </c>
      <c r="Z1149">
        <f>HYPERLINK("https://hotelmonitor-cachepage.eclerx.com/savepage/tk_15444261775584786_sr_2399.html","info")</f>
        <v/>
      </c>
      <c r="AA1149" t="n">
        <v>29343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88</v>
      </c>
      <c r="AO1149" t="s"/>
      <c r="AP1149" t="n">
        <v>33</v>
      </c>
      <c r="AQ1149" t="s">
        <v>89</v>
      </c>
      <c r="AR1149" t="s"/>
      <c r="AS1149" t="s"/>
      <c r="AT1149" t="s">
        <v>90</v>
      </c>
      <c r="AU1149" t="s"/>
      <c r="AV1149" t="s"/>
      <c r="AW1149" t="s"/>
      <c r="AX1149" t="s"/>
      <c r="AY1149" t="n">
        <v>231325</v>
      </c>
      <c r="AZ1149" t="s">
        <v>1534</v>
      </c>
      <c r="BA1149" t="s"/>
      <c r="BB1149" t="n">
        <v>5</v>
      </c>
      <c r="BC1149" t="n">
        <v>13.301396</v>
      </c>
      <c r="BD1149" t="n">
        <v>52.551593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1532</v>
      </c>
      <c r="F1150" t="n">
        <v>529935</v>
      </c>
      <c r="G1150" t="s">
        <v>74</v>
      </c>
      <c r="H1150" t="s">
        <v>75</v>
      </c>
      <c r="I1150" t="s"/>
      <c r="J1150" t="s">
        <v>74</v>
      </c>
      <c r="K1150" t="n">
        <v>120</v>
      </c>
      <c r="L1150" t="s">
        <v>76</v>
      </c>
      <c r="M1150" t="s"/>
      <c r="N1150" t="s">
        <v>95</v>
      </c>
      <c r="O1150" t="s">
        <v>78</v>
      </c>
      <c r="P1150" t="s">
        <v>1533</v>
      </c>
      <c r="Q1150" t="s"/>
      <c r="R1150" t="s">
        <v>79</v>
      </c>
      <c r="S1150" t="s">
        <v>1082</v>
      </c>
      <c r="T1150" t="s">
        <v>81</v>
      </c>
      <c r="U1150" t="s">
        <v>82</v>
      </c>
      <c r="V1150" t="s">
        <v>83</v>
      </c>
      <c r="W1150" t="s">
        <v>84</v>
      </c>
      <c r="X1150" t="s"/>
      <c r="Y1150" t="s">
        <v>85</v>
      </c>
      <c r="Z1150">
        <f>HYPERLINK("https://hotelmonitor-cachepage.eclerx.com/savepage/tk_15444261775584786_sr_2399.html","info")</f>
        <v/>
      </c>
      <c r="AA1150" t="n">
        <v>29343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88</v>
      </c>
      <c r="AO1150" t="s"/>
      <c r="AP1150" t="n">
        <v>33</v>
      </c>
      <c r="AQ1150" t="s">
        <v>89</v>
      </c>
      <c r="AR1150" t="s"/>
      <c r="AS1150" t="s"/>
      <c r="AT1150" t="s">
        <v>90</v>
      </c>
      <c r="AU1150" t="s"/>
      <c r="AV1150" t="s"/>
      <c r="AW1150" t="s"/>
      <c r="AX1150" t="s"/>
      <c r="AY1150" t="n">
        <v>231325</v>
      </c>
      <c r="AZ1150" t="s">
        <v>1534</v>
      </c>
      <c r="BA1150" t="s"/>
      <c r="BB1150" t="n">
        <v>5</v>
      </c>
      <c r="BC1150" t="n">
        <v>13.301396</v>
      </c>
      <c r="BD1150" t="n">
        <v>52.551593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1532</v>
      </c>
      <c r="F1151" t="n">
        <v>529935</v>
      </c>
      <c r="G1151" t="s">
        <v>74</v>
      </c>
      <c r="H1151" t="s">
        <v>75</v>
      </c>
      <c r="I1151" t="s"/>
      <c r="J1151" t="s">
        <v>74</v>
      </c>
      <c r="K1151" t="n">
        <v>132</v>
      </c>
      <c r="L1151" t="s">
        <v>76</v>
      </c>
      <c r="M1151" t="s"/>
      <c r="N1151" t="s">
        <v>1536</v>
      </c>
      <c r="O1151" t="s">
        <v>78</v>
      </c>
      <c r="P1151" t="s">
        <v>1533</v>
      </c>
      <c r="Q1151" t="s"/>
      <c r="R1151" t="s">
        <v>79</v>
      </c>
      <c r="S1151" t="s">
        <v>1396</v>
      </c>
      <c r="T1151" t="s">
        <v>81</v>
      </c>
      <c r="U1151" t="s">
        <v>82</v>
      </c>
      <c r="V1151" t="s">
        <v>83</v>
      </c>
      <c r="W1151" t="s">
        <v>84</v>
      </c>
      <c r="X1151" t="s"/>
      <c r="Y1151" t="s">
        <v>85</v>
      </c>
      <c r="Z1151">
        <f>HYPERLINK("https://hotelmonitor-cachepage.eclerx.com/savepage/tk_15444261775584786_sr_2399.html","info")</f>
        <v/>
      </c>
      <c r="AA1151" t="n">
        <v>29343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88</v>
      </c>
      <c r="AO1151" t="s"/>
      <c r="AP1151" t="n">
        <v>33</v>
      </c>
      <c r="AQ1151" t="s">
        <v>89</v>
      </c>
      <c r="AR1151" t="s"/>
      <c r="AS1151" t="s"/>
      <c r="AT1151" t="s">
        <v>90</v>
      </c>
      <c r="AU1151" t="s"/>
      <c r="AV1151" t="s"/>
      <c r="AW1151" t="s"/>
      <c r="AX1151" t="s"/>
      <c r="AY1151" t="n">
        <v>231325</v>
      </c>
      <c r="AZ1151" t="s">
        <v>1534</v>
      </c>
      <c r="BA1151" t="s"/>
      <c r="BB1151" t="n">
        <v>5</v>
      </c>
      <c r="BC1151" t="n">
        <v>13.301396</v>
      </c>
      <c r="BD1151" t="n">
        <v>52.551593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1532</v>
      </c>
      <c r="F1152" t="n">
        <v>529935</v>
      </c>
      <c r="G1152" t="s">
        <v>74</v>
      </c>
      <c r="H1152" t="s">
        <v>75</v>
      </c>
      <c r="I1152" t="s"/>
      <c r="J1152" t="s">
        <v>74</v>
      </c>
      <c r="K1152" t="n">
        <v>132</v>
      </c>
      <c r="L1152" t="s">
        <v>76</v>
      </c>
      <c r="M1152" t="s"/>
      <c r="N1152" t="s">
        <v>100</v>
      </c>
      <c r="O1152" t="s">
        <v>78</v>
      </c>
      <c r="P1152" t="s">
        <v>1533</v>
      </c>
      <c r="Q1152" t="s"/>
      <c r="R1152" t="s">
        <v>79</v>
      </c>
      <c r="S1152" t="s">
        <v>1396</v>
      </c>
      <c r="T1152" t="s">
        <v>81</v>
      </c>
      <c r="U1152" t="s">
        <v>82</v>
      </c>
      <c r="V1152" t="s">
        <v>83</v>
      </c>
      <c r="W1152" t="s">
        <v>84</v>
      </c>
      <c r="X1152" t="s"/>
      <c r="Y1152" t="s">
        <v>85</v>
      </c>
      <c r="Z1152">
        <f>HYPERLINK("https://hotelmonitor-cachepage.eclerx.com/savepage/tk_15444261775584786_sr_2399.html","info")</f>
        <v/>
      </c>
      <c r="AA1152" t="n">
        <v>29343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88</v>
      </c>
      <c r="AO1152" t="s"/>
      <c r="AP1152" t="n">
        <v>33</v>
      </c>
      <c r="AQ1152" t="s">
        <v>89</v>
      </c>
      <c r="AR1152" t="s"/>
      <c r="AS1152" t="s"/>
      <c r="AT1152" t="s">
        <v>90</v>
      </c>
      <c r="AU1152" t="s"/>
      <c r="AV1152" t="s"/>
      <c r="AW1152" t="s"/>
      <c r="AX1152" t="s"/>
      <c r="AY1152" t="n">
        <v>231325</v>
      </c>
      <c r="AZ1152" t="s">
        <v>1534</v>
      </c>
      <c r="BA1152" t="s"/>
      <c r="BB1152" t="n">
        <v>5</v>
      </c>
      <c r="BC1152" t="n">
        <v>13.301396</v>
      </c>
      <c r="BD1152" t="n">
        <v>52.551593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1532</v>
      </c>
      <c r="F1153" t="n">
        <v>529935</v>
      </c>
      <c r="G1153" t="s">
        <v>74</v>
      </c>
      <c r="H1153" t="s">
        <v>75</v>
      </c>
      <c r="I1153" t="s"/>
      <c r="J1153" t="s">
        <v>74</v>
      </c>
      <c r="K1153" t="n">
        <v>145</v>
      </c>
      <c r="L1153" t="s">
        <v>76</v>
      </c>
      <c r="M1153" t="s"/>
      <c r="N1153" t="s">
        <v>1537</v>
      </c>
      <c r="O1153" t="s">
        <v>78</v>
      </c>
      <c r="P1153" t="s">
        <v>1533</v>
      </c>
      <c r="Q1153" t="s"/>
      <c r="R1153" t="s">
        <v>79</v>
      </c>
      <c r="S1153" t="s">
        <v>661</v>
      </c>
      <c r="T1153" t="s">
        <v>81</v>
      </c>
      <c r="U1153" t="s">
        <v>82</v>
      </c>
      <c r="V1153" t="s">
        <v>83</v>
      </c>
      <c r="W1153" t="s">
        <v>84</v>
      </c>
      <c r="X1153" t="s"/>
      <c r="Y1153" t="s">
        <v>85</v>
      </c>
      <c r="Z1153">
        <f>HYPERLINK("https://hotelmonitor-cachepage.eclerx.com/savepage/tk_15444261775584786_sr_2399.html","info")</f>
        <v/>
      </c>
      <c r="AA1153" t="n">
        <v>29343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88</v>
      </c>
      <c r="AO1153" t="s"/>
      <c r="AP1153" t="n">
        <v>33</v>
      </c>
      <c r="AQ1153" t="s">
        <v>89</v>
      </c>
      <c r="AR1153" t="s"/>
      <c r="AS1153" t="s"/>
      <c r="AT1153" t="s">
        <v>90</v>
      </c>
      <c r="AU1153" t="s"/>
      <c r="AV1153" t="s"/>
      <c r="AW1153" t="s"/>
      <c r="AX1153" t="s"/>
      <c r="AY1153" t="n">
        <v>231325</v>
      </c>
      <c r="AZ1153" t="s">
        <v>1534</v>
      </c>
      <c r="BA1153" t="s"/>
      <c r="BB1153" t="n">
        <v>5</v>
      </c>
      <c r="BC1153" t="n">
        <v>13.301396</v>
      </c>
      <c r="BD1153" t="n">
        <v>52.551593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1532</v>
      </c>
      <c r="F1154" t="n">
        <v>529935</v>
      </c>
      <c r="G1154" t="s">
        <v>74</v>
      </c>
      <c r="H1154" t="s">
        <v>75</v>
      </c>
      <c r="I1154" t="s"/>
      <c r="J1154" t="s">
        <v>74</v>
      </c>
      <c r="K1154" t="n">
        <v>145</v>
      </c>
      <c r="L1154" t="s">
        <v>76</v>
      </c>
      <c r="M1154" t="s"/>
      <c r="N1154" t="s">
        <v>1537</v>
      </c>
      <c r="O1154" t="s">
        <v>78</v>
      </c>
      <c r="P1154" t="s">
        <v>1533</v>
      </c>
      <c r="Q1154" t="s"/>
      <c r="R1154" t="s">
        <v>79</v>
      </c>
      <c r="S1154" t="s">
        <v>661</v>
      </c>
      <c r="T1154" t="s">
        <v>81</v>
      </c>
      <c r="U1154" t="s">
        <v>82</v>
      </c>
      <c r="V1154" t="s">
        <v>83</v>
      </c>
      <c r="W1154" t="s">
        <v>84</v>
      </c>
      <c r="X1154" t="s"/>
      <c r="Y1154" t="s">
        <v>85</v>
      </c>
      <c r="Z1154">
        <f>HYPERLINK("https://hotelmonitor-cachepage.eclerx.com/savepage/tk_15444261775584786_sr_2399.html","info")</f>
        <v/>
      </c>
      <c r="AA1154" t="n">
        <v>29343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88</v>
      </c>
      <c r="AO1154" t="s"/>
      <c r="AP1154" t="n">
        <v>33</v>
      </c>
      <c r="AQ1154" t="s">
        <v>89</v>
      </c>
      <c r="AR1154" t="s"/>
      <c r="AS1154" t="s"/>
      <c r="AT1154" t="s">
        <v>90</v>
      </c>
      <c r="AU1154" t="s"/>
      <c r="AV1154" t="s"/>
      <c r="AW1154" t="s"/>
      <c r="AX1154" t="s"/>
      <c r="AY1154" t="n">
        <v>231325</v>
      </c>
      <c r="AZ1154" t="s">
        <v>1534</v>
      </c>
      <c r="BA1154" t="s"/>
      <c r="BB1154" t="n">
        <v>5</v>
      </c>
      <c r="BC1154" t="n">
        <v>13.301396</v>
      </c>
      <c r="BD1154" t="n">
        <v>52.551593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1532</v>
      </c>
      <c r="F1155" t="n">
        <v>529935</v>
      </c>
      <c r="G1155" t="s">
        <v>74</v>
      </c>
      <c r="H1155" t="s">
        <v>75</v>
      </c>
      <c r="I1155" t="s"/>
      <c r="J1155" t="s">
        <v>74</v>
      </c>
      <c r="K1155" t="n">
        <v>145</v>
      </c>
      <c r="L1155" t="s">
        <v>76</v>
      </c>
      <c r="M1155" t="s"/>
      <c r="N1155" t="s">
        <v>1537</v>
      </c>
      <c r="O1155" t="s">
        <v>78</v>
      </c>
      <c r="P1155" t="s">
        <v>1533</v>
      </c>
      <c r="Q1155" t="s"/>
      <c r="R1155" t="s">
        <v>79</v>
      </c>
      <c r="S1155" t="s">
        <v>661</v>
      </c>
      <c r="T1155" t="s">
        <v>81</v>
      </c>
      <c r="U1155" t="s">
        <v>82</v>
      </c>
      <c r="V1155" t="s">
        <v>83</v>
      </c>
      <c r="W1155" t="s">
        <v>84</v>
      </c>
      <c r="X1155" t="s"/>
      <c r="Y1155" t="s">
        <v>85</v>
      </c>
      <c r="Z1155">
        <f>HYPERLINK("https://hotelmonitor-cachepage.eclerx.com/savepage/tk_15444261775584786_sr_2399.html","info")</f>
        <v/>
      </c>
      <c r="AA1155" t="n">
        <v>29343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88</v>
      </c>
      <c r="AO1155" t="s"/>
      <c r="AP1155" t="n">
        <v>33</v>
      </c>
      <c r="AQ1155" t="s">
        <v>89</v>
      </c>
      <c r="AR1155" t="s"/>
      <c r="AS1155" t="s"/>
      <c r="AT1155" t="s">
        <v>90</v>
      </c>
      <c r="AU1155" t="s"/>
      <c r="AV1155" t="s"/>
      <c r="AW1155" t="s"/>
      <c r="AX1155" t="s"/>
      <c r="AY1155" t="n">
        <v>231325</v>
      </c>
      <c r="AZ1155" t="s">
        <v>1534</v>
      </c>
      <c r="BA1155" t="s"/>
      <c r="BB1155" t="n">
        <v>5</v>
      </c>
      <c r="BC1155" t="n">
        <v>13.301396</v>
      </c>
      <c r="BD1155" t="n">
        <v>52.551593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1532</v>
      </c>
      <c r="F1156" t="n">
        <v>529935</v>
      </c>
      <c r="G1156" t="s">
        <v>74</v>
      </c>
      <c r="H1156" t="s">
        <v>75</v>
      </c>
      <c r="I1156" t="s"/>
      <c r="J1156" t="s">
        <v>74</v>
      </c>
      <c r="K1156" t="n">
        <v>157</v>
      </c>
      <c r="L1156" t="s">
        <v>76</v>
      </c>
      <c r="M1156" t="s"/>
      <c r="N1156" t="s">
        <v>1538</v>
      </c>
      <c r="O1156" t="s">
        <v>78</v>
      </c>
      <c r="P1156" t="s">
        <v>1533</v>
      </c>
      <c r="Q1156" t="s"/>
      <c r="R1156" t="s">
        <v>79</v>
      </c>
      <c r="S1156" t="s">
        <v>235</v>
      </c>
      <c r="T1156" t="s">
        <v>81</v>
      </c>
      <c r="U1156" t="s">
        <v>82</v>
      </c>
      <c r="V1156" t="s">
        <v>83</v>
      </c>
      <c r="W1156" t="s">
        <v>84</v>
      </c>
      <c r="X1156" t="s"/>
      <c r="Y1156" t="s">
        <v>85</v>
      </c>
      <c r="Z1156">
        <f>HYPERLINK("https://hotelmonitor-cachepage.eclerx.com/savepage/tk_15444261775584786_sr_2399.html","info")</f>
        <v/>
      </c>
      <c r="AA1156" t="n">
        <v>29343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88</v>
      </c>
      <c r="AO1156" t="s"/>
      <c r="AP1156" t="n">
        <v>33</v>
      </c>
      <c r="AQ1156" t="s">
        <v>89</v>
      </c>
      <c r="AR1156" t="s"/>
      <c r="AS1156" t="s"/>
      <c r="AT1156" t="s">
        <v>90</v>
      </c>
      <c r="AU1156" t="s"/>
      <c r="AV1156" t="s"/>
      <c r="AW1156" t="s"/>
      <c r="AX1156" t="s"/>
      <c r="AY1156" t="n">
        <v>231325</v>
      </c>
      <c r="AZ1156" t="s">
        <v>1534</v>
      </c>
      <c r="BA1156" t="s"/>
      <c r="BB1156" t="n">
        <v>5</v>
      </c>
      <c r="BC1156" t="n">
        <v>13.301396</v>
      </c>
      <c r="BD1156" t="n">
        <v>52.551593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1532</v>
      </c>
      <c r="F1157" t="n">
        <v>529935</v>
      </c>
      <c r="G1157" t="s">
        <v>74</v>
      </c>
      <c r="H1157" t="s">
        <v>75</v>
      </c>
      <c r="I1157" t="s"/>
      <c r="J1157" t="s">
        <v>74</v>
      </c>
      <c r="K1157" t="n">
        <v>168</v>
      </c>
      <c r="L1157" t="s">
        <v>76</v>
      </c>
      <c r="M1157" t="s"/>
      <c r="N1157" t="s">
        <v>347</v>
      </c>
      <c r="O1157" t="s">
        <v>78</v>
      </c>
      <c r="P1157" t="s">
        <v>1533</v>
      </c>
      <c r="Q1157" t="s"/>
      <c r="R1157" t="s">
        <v>79</v>
      </c>
      <c r="S1157" t="s">
        <v>1003</v>
      </c>
      <c r="T1157" t="s">
        <v>81</v>
      </c>
      <c r="U1157" t="s">
        <v>82</v>
      </c>
      <c r="V1157" t="s">
        <v>83</v>
      </c>
      <c r="W1157" t="s">
        <v>108</v>
      </c>
      <c r="X1157" t="s"/>
      <c r="Y1157" t="s">
        <v>85</v>
      </c>
      <c r="Z1157">
        <f>HYPERLINK("https://hotelmonitor-cachepage.eclerx.com/savepage/tk_15444261775584786_sr_2399.html","info")</f>
        <v/>
      </c>
      <c r="AA1157" t="n">
        <v>29343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88</v>
      </c>
      <c r="AO1157" t="s"/>
      <c r="AP1157" t="n">
        <v>33</v>
      </c>
      <c r="AQ1157" t="s">
        <v>89</v>
      </c>
      <c r="AR1157" t="s"/>
      <c r="AS1157" t="s"/>
      <c r="AT1157" t="s">
        <v>90</v>
      </c>
      <c r="AU1157" t="s"/>
      <c r="AV1157" t="s"/>
      <c r="AW1157" t="s"/>
      <c r="AX1157" t="s"/>
      <c r="AY1157" t="n">
        <v>231325</v>
      </c>
      <c r="AZ1157" t="s">
        <v>1534</v>
      </c>
      <c r="BA1157" t="s"/>
      <c r="BB1157" t="n">
        <v>5</v>
      </c>
      <c r="BC1157" t="n">
        <v>13.301396</v>
      </c>
      <c r="BD1157" t="n">
        <v>52.551593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1532</v>
      </c>
      <c r="F1158" t="n">
        <v>529935</v>
      </c>
      <c r="G1158" t="s">
        <v>74</v>
      </c>
      <c r="H1158" t="s">
        <v>75</v>
      </c>
      <c r="I1158" t="s"/>
      <c r="J1158" t="s">
        <v>74</v>
      </c>
      <c r="K1158" t="n">
        <v>168</v>
      </c>
      <c r="L1158" t="s">
        <v>76</v>
      </c>
      <c r="M1158" t="s"/>
      <c r="N1158" t="s">
        <v>1535</v>
      </c>
      <c r="O1158" t="s">
        <v>78</v>
      </c>
      <c r="P1158" t="s">
        <v>1533</v>
      </c>
      <c r="Q1158" t="s"/>
      <c r="R1158" t="s">
        <v>79</v>
      </c>
      <c r="S1158" t="s">
        <v>1003</v>
      </c>
      <c r="T1158" t="s">
        <v>81</v>
      </c>
      <c r="U1158" t="s">
        <v>82</v>
      </c>
      <c r="V1158" t="s">
        <v>83</v>
      </c>
      <c r="W1158" t="s">
        <v>108</v>
      </c>
      <c r="X1158" t="s"/>
      <c r="Y1158" t="s">
        <v>85</v>
      </c>
      <c r="Z1158">
        <f>HYPERLINK("https://hotelmonitor-cachepage.eclerx.com/savepage/tk_15444261775584786_sr_2399.html","info")</f>
        <v/>
      </c>
      <c r="AA1158" t="n">
        <v>29343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88</v>
      </c>
      <c r="AO1158" t="s"/>
      <c r="AP1158" t="n">
        <v>33</v>
      </c>
      <c r="AQ1158" t="s">
        <v>89</v>
      </c>
      <c r="AR1158" t="s"/>
      <c r="AS1158" t="s"/>
      <c r="AT1158" t="s">
        <v>90</v>
      </c>
      <c r="AU1158" t="s"/>
      <c r="AV1158" t="s"/>
      <c r="AW1158" t="s"/>
      <c r="AX1158" t="s"/>
      <c r="AY1158" t="n">
        <v>231325</v>
      </c>
      <c r="AZ1158" t="s">
        <v>1534</v>
      </c>
      <c r="BA1158" t="s"/>
      <c r="BB1158" t="n">
        <v>5</v>
      </c>
      <c r="BC1158" t="n">
        <v>13.301396</v>
      </c>
      <c r="BD1158" t="n">
        <v>52.551593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1532</v>
      </c>
      <c r="F1159" t="n">
        <v>529935</v>
      </c>
      <c r="G1159" t="s">
        <v>74</v>
      </c>
      <c r="H1159" t="s">
        <v>75</v>
      </c>
      <c r="I1159" t="s"/>
      <c r="J1159" t="s">
        <v>74</v>
      </c>
      <c r="K1159" t="n">
        <v>168</v>
      </c>
      <c r="L1159" t="s">
        <v>76</v>
      </c>
      <c r="M1159" t="s"/>
      <c r="N1159" t="s">
        <v>95</v>
      </c>
      <c r="O1159" t="s">
        <v>78</v>
      </c>
      <c r="P1159" t="s">
        <v>1533</v>
      </c>
      <c r="Q1159" t="s"/>
      <c r="R1159" t="s">
        <v>79</v>
      </c>
      <c r="S1159" t="s">
        <v>1003</v>
      </c>
      <c r="T1159" t="s">
        <v>81</v>
      </c>
      <c r="U1159" t="s">
        <v>82</v>
      </c>
      <c r="V1159" t="s">
        <v>83</v>
      </c>
      <c r="W1159" t="s">
        <v>108</v>
      </c>
      <c r="X1159" t="s"/>
      <c r="Y1159" t="s">
        <v>85</v>
      </c>
      <c r="Z1159">
        <f>HYPERLINK("https://hotelmonitor-cachepage.eclerx.com/savepage/tk_15444261775584786_sr_2399.html","info")</f>
        <v/>
      </c>
      <c r="AA1159" t="n">
        <v>29343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88</v>
      </c>
      <c r="AO1159" t="s"/>
      <c r="AP1159" t="n">
        <v>33</v>
      </c>
      <c r="AQ1159" t="s">
        <v>89</v>
      </c>
      <c r="AR1159" t="s"/>
      <c r="AS1159" t="s"/>
      <c r="AT1159" t="s">
        <v>90</v>
      </c>
      <c r="AU1159" t="s"/>
      <c r="AV1159" t="s"/>
      <c r="AW1159" t="s"/>
      <c r="AX1159" t="s"/>
      <c r="AY1159" t="n">
        <v>231325</v>
      </c>
      <c r="AZ1159" t="s">
        <v>1534</v>
      </c>
      <c r="BA1159" t="s"/>
      <c r="BB1159" t="n">
        <v>5</v>
      </c>
      <c r="BC1159" t="n">
        <v>13.301396</v>
      </c>
      <c r="BD1159" t="n">
        <v>52.551593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1532</v>
      </c>
      <c r="F1160" t="n">
        <v>529935</v>
      </c>
      <c r="G1160" t="s">
        <v>74</v>
      </c>
      <c r="H1160" t="s">
        <v>75</v>
      </c>
      <c r="I1160" t="s"/>
      <c r="J1160" t="s">
        <v>74</v>
      </c>
      <c r="K1160" t="n">
        <v>168</v>
      </c>
      <c r="L1160" t="s">
        <v>76</v>
      </c>
      <c r="M1160" t="s"/>
      <c r="N1160" t="s">
        <v>347</v>
      </c>
      <c r="O1160" t="s">
        <v>78</v>
      </c>
      <c r="P1160" t="s">
        <v>1533</v>
      </c>
      <c r="Q1160" t="s"/>
      <c r="R1160" t="s">
        <v>79</v>
      </c>
      <c r="S1160" t="s">
        <v>1003</v>
      </c>
      <c r="T1160" t="s">
        <v>81</v>
      </c>
      <c r="U1160" t="s">
        <v>82</v>
      </c>
      <c r="V1160" t="s">
        <v>83</v>
      </c>
      <c r="W1160" t="s">
        <v>108</v>
      </c>
      <c r="X1160" t="s"/>
      <c r="Y1160" t="s">
        <v>85</v>
      </c>
      <c r="Z1160">
        <f>HYPERLINK("https://hotelmonitor-cachepage.eclerx.com/savepage/tk_15444261775584786_sr_2399.html","info")</f>
        <v/>
      </c>
      <c r="AA1160" t="n">
        <v>29343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88</v>
      </c>
      <c r="AO1160" t="s"/>
      <c r="AP1160" t="n">
        <v>33</v>
      </c>
      <c r="AQ1160" t="s">
        <v>89</v>
      </c>
      <c r="AR1160" t="s"/>
      <c r="AS1160" t="s"/>
      <c r="AT1160" t="s">
        <v>90</v>
      </c>
      <c r="AU1160" t="s"/>
      <c r="AV1160" t="s"/>
      <c r="AW1160" t="s"/>
      <c r="AX1160" t="s"/>
      <c r="AY1160" t="n">
        <v>231325</v>
      </c>
      <c r="AZ1160" t="s">
        <v>1534</v>
      </c>
      <c r="BA1160" t="s"/>
      <c r="BB1160" t="n">
        <v>5</v>
      </c>
      <c r="BC1160" t="n">
        <v>13.301396</v>
      </c>
      <c r="BD1160" t="n">
        <v>52.551593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1539</v>
      </c>
      <c r="F1161" t="n">
        <v>580544</v>
      </c>
      <c r="G1161" t="s">
        <v>74</v>
      </c>
      <c r="H1161" t="s">
        <v>75</v>
      </c>
      <c r="I1161" t="s"/>
      <c r="J1161" t="s">
        <v>74</v>
      </c>
      <c r="K1161" t="n">
        <v>121.55</v>
      </c>
      <c r="L1161" t="s">
        <v>76</v>
      </c>
      <c r="M1161" t="s"/>
      <c r="N1161" t="s">
        <v>1540</v>
      </c>
      <c r="O1161" t="s">
        <v>78</v>
      </c>
      <c r="P1161" t="s">
        <v>1541</v>
      </c>
      <c r="Q1161" t="s"/>
      <c r="R1161" t="s">
        <v>79</v>
      </c>
      <c r="S1161" t="s">
        <v>1542</v>
      </c>
      <c r="T1161" t="s">
        <v>81</v>
      </c>
      <c r="U1161" t="s">
        <v>82</v>
      </c>
      <c r="V1161" t="s">
        <v>83</v>
      </c>
      <c r="W1161" t="s">
        <v>84</v>
      </c>
      <c r="X1161" t="s"/>
      <c r="Y1161" t="s">
        <v>85</v>
      </c>
      <c r="Z1161">
        <f>HYPERLINK("https://hotelmonitor-cachepage.eclerx.com/savepage/tk_15444263482932658_sr_2399.html","info")</f>
        <v/>
      </c>
      <c r="AA1161" t="n">
        <v>17982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88</v>
      </c>
      <c r="AO1161" t="s"/>
      <c r="AP1161" t="n">
        <v>85</v>
      </c>
      <c r="AQ1161" t="s">
        <v>89</v>
      </c>
      <c r="AR1161" t="s"/>
      <c r="AS1161" t="s"/>
      <c r="AT1161" t="s">
        <v>90</v>
      </c>
      <c r="AU1161" t="s"/>
      <c r="AV1161" t="s"/>
      <c r="AW1161" t="s"/>
      <c r="AX1161" t="s"/>
      <c r="AY1161" t="n">
        <v>937767</v>
      </c>
      <c r="AZ1161" t="s">
        <v>1543</v>
      </c>
      <c r="BA1161" t="s"/>
      <c r="BB1161" t="n">
        <v>154152</v>
      </c>
      <c r="BC1161" t="n">
        <v>13.210228</v>
      </c>
      <c r="BD1161" t="n">
        <v>52.546613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1539</v>
      </c>
      <c r="F1162" t="n">
        <v>580544</v>
      </c>
      <c r="G1162" t="s">
        <v>74</v>
      </c>
      <c r="H1162" t="s">
        <v>75</v>
      </c>
      <c r="I1162" t="s"/>
      <c r="J1162" t="s">
        <v>74</v>
      </c>
      <c r="K1162" t="n">
        <v>153.78</v>
      </c>
      <c r="L1162" t="s">
        <v>76</v>
      </c>
      <c r="M1162" t="s"/>
      <c r="N1162" t="s">
        <v>166</v>
      </c>
      <c r="O1162" t="s">
        <v>78</v>
      </c>
      <c r="P1162" t="s">
        <v>1541</v>
      </c>
      <c r="Q1162" t="s"/>
      <c r="R1162" t="s">
        <v>79</v>
      </c>
      <c r="S1162" t="s">
        <v>1544</v>
      </c>
      <c r="T1162" t="s">
        <v>81</v>
      </c>
      <c r="U1162" t="s">
        <v>82</v>
      </c>
      <c r="V1162" t="s">
        <v>83</v>
      </c>
      <c r="W1162" t="s">
        <v>84</v>
      </c>
      <c r="X1162" t="s"/>
      <c r="Y1162" t="s">
        <v>85</v>
      </c>
      <c r="Z1162">
        <f>HYPERLINK("https://hotelmonitor-cachepage.eclerx.com/savepage/tk_15444263482932658_sr_2399.html","info")</f>
        <v/>
      </c>
      <c r="AA1162" t="n">
        <v>17982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88</v>
      </c>
      <c r="AO1162" t="s"/>
      <c r="AP1162" t="n">
        <v>85</v>
      </c>
      <c r="AQ1162" t="s">
        <v>89</v>
      </c>
      <c r="AR1162" t="s"/>
      <c r="AS1162" t="s"/>
      <c r="AT1162" t="s">
        <v>90</v>
      </c>
      <c r="AU1162" t="s"/>
      <c r="AV1162" t="s"/>
      <c r="AW1162" t="s"/>
      <c r="AX1162" t="s"/>
      <c r="AY1162" t="n">
        <v>937767</v>
      </c>
      <c r="AZ1162" t="s">
        <v>1543</v>
      </c>
      <c r="BA1162" t="s"/>
      <c r="BB1162" t="n">
        <v>154152</v>
      </c>
      <c r="BC1162" t="n">
        <v>13.210228</v>
      </c>
      <c r="BD1162" t="n">
        <v>52.546613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1539</v>
      </c>
      <c r="F1163" t="n">
        <v>580544</v>
      </c>
      <c r="G1163" t="s">
        <v>74</v>
      </c>
      <c r="H1163" t="s">
        <v>75</v>
      </c>
      <c r="I1163" t="s"/>
      <c r="J1163" t="s">
        <v>74</v>
      </c>
      <c r="K1163" t="n">
        <v>162.3</v>
      </c>
      <c r="L1163" t="s">
        <v>76</v>
      </c>
      <c r="M1163" t="s"/>
      <c r="N1163" t="s">
        <v>244</v>
      </c>
      <c r="O1163" t="s">
        <v>78</v>
      </c>
      <c r="P1163" t="s">
        <v>1541</v>
      </c>
      <c r="Q1163" t="s"/>
      <c r="R1163" t="s">
        <v>79</v>
      </c>
      <c r="S1163" t="s">
        <v>1545</v>
      </c>
      <c r="T1163" t="s">
        <v>81</v>
      </c>
      <c r="U1163" t="s">
        <v>82</v>
      </c>
      <c r="V1163" t="s">
        <v>83</v>
      </c>
      <c r="W1163" t="s">
        <v>84</v>
      </c>
      <c r="X1163" t="s"/>
      <c r="Y1163" t="s">
        <v>85</v>
      </c>
      <c r="Z1163">
        <f>HYPERLINK("https://hotelmonitor-cachepage.eclerx.com/savepage/tk_15444263482932658_sr_2399.html","info")</f>
        <v/>
      </c>
      <c r="AA1163" t="n">
        <v>17982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88</v>
      </c>
      <c r="AO1163" t="s"/>
      <c r="AP1163" t="n">
        <v>85</v>
      </c>
      <c r="AQ1163" t="s">
        <v>89</v>
      </c>
      <c r="AR1163" t="s"/>
      <c r="AS1163" t="s"/>
      <c r="AT1163" t="s">
        <v>90</v>
      </c>
      <c r="AU1163" t="s"/>
      <c r="AV1163" t="s"/>
      <c r="AW1163" t="s"/>
      <c r="AX1163" t="s"/>
      <c r="AY1163" t="n">
        <v>937767</v>
      </c>
      <c r="AZ1163" t="s">
        <v>1543</v>
      </c>
      <c r="BA1163" t="s"/>
      <c r="BB1163" t="n">
        <v>154152</v>
      </c>
      <c r="BC1163" t="n">
        <v>13.210228</v>
      </c>
      <c r="BD1163" t="n">
        <v>52.546613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1539</v>
      </c>
      <c r="F1164" t="n">
        <v>580544</v>
      </c>
      <c r="G1164" t="s">
        <v>74</v>
      </c>
      <c r="H1164" t="s">
        <v>75</v>
      </c>
      <c r="I1164" t="s"/>
      <c r="J1164" t="s">
        <v>74</v>
      </c>
      <c r="K1164" t="n">
        <v>172.5</v>
      </c>
      <c r="L1164" t="s">
        <v>76</v>
      </c>
      <c r="M1164" t="s"/>
      <c r="N1164" t="s">
        <v>1546</v>
      </c>
      <c r="O1164" t="s">
        <v>78</v>
      </c>
      <c r="P1164" t="s">
        <v>1541</v>
      </c>
      <c r="Q1164" t="s"/>
      <c r="R1164" t="s">
        <v>79</v>
      </c>
      <c r="S1164" t="s">
        <v>1312</v>
      </c>
      <c r="T1164" t="s">
        <v>81</v>
      </c>
      <c r="U1164" t="s">
        <v>82</v>
      </c>
      <c r="V1164" t="s">
        <v>83</v>
      </c>
      <c r="W1164" t="s">
        <v>84</v>
      </c>
      <c r="X1164" t="s"/>
      <c r="Y1164" t="s">
        <v>85</v>
      </c>
      <c r="Z1164">
        <f>HYPERLINK("https://hotelmonitor-cachepage.eclerx.com/savepage/tk_15444263482932658_sr_2399.html","info")</f>
        <v/>
      </c>
      <c r="AA1164" t="n">
        <v>17982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88</v>
      </c>
      <c r="AO1164" t="s"/>
      <c r="AP1164" t="n">
        <v>85</v>
      </c>
      <c r="AQ1164" t="s">
        <v>89</v>
      </c>
      <c r="AR1164" t="s"/>
      <c r="AS1164" t="s"/>
      <c r="AT1164" t="s">
        <v>90</v>
      </c>
      <c r="AU1164" t="s"/>
      <c r="AV1164" t="s"/>
      <c r="AW1164" t="s"/>
      <c r="AX1164" t="s"/>
      <c r="AY1164" t="n">
        <v>937767</v>
      </c>
      <c r="AZ1164" t="s">
        <v>1543</v>
      </c>
      <c r="BA1164" t="s"/>
      <c r="BB1164" t="n">
        <v>154152</v>
      </c>
      <c r="BC1164" t="n">
        <v>13.210228</v>
      </c>
      <c r="BD1164" t="n">
        <v>52.546613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1539</v>
      </c>
      <c r="F1165" t="n">
        <v>580544</v>
      </c>
      <c r="G1165" t="s">
        <v>74</v>
      </c>
      <c r="H1165" t="s">
        <v>75</v>
      </c>
      <c r="I1165" t="s"/>
      <c r="J1165" t="s">
        <v>74</v>
      </c>
      <c r="K1165" t="n">
        <v>174.24</v>
      </c>
      <c r="L1165" t="s">
        <v>76</v>
      </c>
      <c r="M1165" t="s"/>
      <c r="N1165" t="s">
        <v>166</v>
      </c>
      <c r="O1165" t="s">
        <v>78</v>
      </c>
      <c r="P1165" t="s">
        <v>1541</v>
      </c>
      <c r="Q1165" t="s"/>
      <c r="R1165" t="s">
        <v>79</v>
      </c>
      <c r="S1165" t="s">
        <v>1547</v>
      </c>
      <c r="T1165" t="s">
        <v>81</v>
      </c>
      <c r="U1165" t="s">
        <v>82</v>
      </c>
      <c r="V1165" t="s">
        <v>83</v>
      </c>
      <c r="W1165" t="s">
        <v>108</v>
      </c>
      <c r="X1165" t="s"/>
      <c r="Y1165" t="s">
        <v>85</v>
      </c>
      <c r="Z1165">
        <f>HYPERLINK("https://hotelmonitor-cachepage.eclerx.com/savepage/tk_15444263482932658_sr_2399.html","info")</f>
        <v/>
      </c>
      <c r="AA1165" t="n">
        <v>17982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88</v>
      </c>
      <c r="AO1165" t="s"/>
      <c r="AP1165" t="n">
        <v>85</v>
      </c>
      <c r="AQ1165" t="s">
        <v>89</v>
      </c>
      <c r="AR1165" t="s"/>
      <c r="AS1165" t="s"/>
      <c r="AT1165" t="s">
        <v>90</v>
      </c>
      <c r="AU1165" t="s"/>
      <c r="AV1165" t="s"/>
      <c r="AW1165" t="s"/>
      <c r="AX1165" t="s"/>
      <c r="AY1165" t="n">
        <v>937767</v>
      </c>
      <c r="AZ1165" t="s">
        <v>1543</v>
      </c>
      <c r="BA1165" t="s"/>
      <c r="BB1165" t="n">
        <v>154152</v>
      </c>
      <c r="BC1165" t="n">
        <v>13.210228</v>
      </c>
      <c r="BD1165" t="n">
        <v>52.546613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1548</v>
      </c>
      <c r="F1166" t="n">
        <v>514928</v>
      </c>
      <c r="G1166" t="s">
        <v>74</v>
      </c>
      <c r="H1166" t="s">
        <v>75</v>
      </c>
      <c r="I1166" t="s"/>
      <c r="J1166" t="s">
        <v>74</v>
      </c>
      <c r="K1166" t="n">
        <v>79.05</v>
      </c>
      <c r="L1166" t="s">
        <v>76</v>
      </c>
      <c r="M1166" t="s"/>
      <c r="N1166" t="s">
        <v>158</v>
      </c>
      <c r="O1166" t="s">
        <v>78</v>
      </c>
      <c r="P1166" t="s">
        <v>1549</v>
      </c>
      <c r="Q1166" t="s"/>
      <c r="R1166" t="s">
        <v>79</v>
      </c>
      <c r="S1166" t="s">
        <v>1550</v>
      </c>
      <c r="T1166" t="s">
        <v>81</v>
      </c>
      <c r="U1166" t="s">
        <v>82</v>
      </c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HYPERLINK("https://hotelmonitor-cachepage.eclerx.com/savepage/tk_1544427654697319_sr_2399.html","info")</f>
        <v/>
      </c>
      <c r="AA1166" t="n">
        <v>128493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88</v>
      </c>
      <c r="AO1166" t="s"/>
      <c r="AP1166" t="n">
        <v>470</v>
      </c>
      <c r="AQ1166" t="s">
        <v>89</v>
      </c>
      <c r="AR1166" t="s"/>
      <c r="AS1166" t="s"/>
      <c r="AT1166" t="s">
        <v>90</v>
      </c>
      <c r="AU1166" t="s"/>
      <c r="AV1166" t="s"/>
      <c r="AW1166" t="s"/>
      <c r="AX1166" t="s"/>
      <c r="AY1166" t="n">
        <v>163340</v>
      </c>
      <c r="AZ1166" t="s">
        <v>1551</v>
      </c>
      <c r="BA1166" t="s"/>
      <c r="BB1166" t="n">
        <v>3193</v>
      </c>
      <c r="BC1166" t="n">
        <v>13.323952</v>
      </c>
      <c r="BD1166" t="n">
        <v>52.496867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1548</v>
      </c>
      <c r="F1167" t="n">
        <v>514928</v>
      </c>
      <c r="G1167" t="s">
        <v>74</v>
      </c>
      <c r="H1167" t="s">
        <v>75</v>
      </c>
      <c r="I1167" t="s"/>
      <c r="J1167" t="s">
        <v>74</v>
      </c>
      <c r="K1167" t="n">
        <v>93</v>
      </c>
      <c r="L1167" t="s">
        <v>76</v>
      </c>
      <c r="M1167" t="s"/>
      <c r="N1167" t="s">
        <v>121</v>
      </c>
      <c r="O1167" t="s">
        <v>78</v>
      </c>
      <c r="P1167" t="s">
        <v>1549</v>
      </c>
      <c r="Q1167" t="s"/>
      <c r="R1167" t="s">
        <v>79</v>
      </c>
      <c r="S1167" t="s">
        <v>1552</v>
      </c>
      <c r="T1167" t="s">
        <v>81</v>
      </c>
      <c r="U1167" t="s">
        <v>82</v>
      </c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HYPERLINK("https://hotelmonitor-cachepage.eclerx.com/savepage/tk_1544427654697319_sr_2399.html","info")</f>
        <v/>
      </c>
      <c r="AA1167" t="n">
        <v>128493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88</v>
      </c>
      <c r="AO1167" t="s"/>
      <c r="AP1167" t="n">
        <v>470</v>
      </c>
      <c r="AQ1167" t="s">
        <v>89</v>
      </c>
      <c r="AR1167" t="s"/>
      <c r="AS1167" t="s"/>
      <c r="AT1167" t="s">
        <v>90</v>
      </c>
      <c r="AU1167" t="s"/>
      <c r="AV1167" t="s"/>
      <c r="AW1167" t="s"/>
      <c r="AX1167" t="s"/>
      <c r="AY1167" t="n">
        <v>163340</v>
      </c>
      <c r="AZ1167" t="s">
        <v>1551</v>
      </c>
      <c r="BA1167" t="s"/>
      <c r="BB1167" t="n">
        <v>3193</v>
      </c>
      <c r="BC1167" t="n">
        <v>13.323952</v>
      </c>
      <c r="BD1167" t="n">
        <v>52.496867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1548</v>
      </c>
      <c r="F1168" t="n">
        <v>514928</v>
      </c>
      <c r="G1168" t="s">
        <v>74</v>
      </c>
      <c r="H1168" t="s">
        <v>75</v>
      </c>
      <c r="I1168" t="s"/>
      <c r="J1168" t="s">
        <v>74</v>
      </c>
      <c r="K1168" t="n">
        <v>113.05</v>
      </c>
      <c r="L1168" t="s">
        <v>76</v>
      </c>
      <c r="M1168" t="s"/>
      <c r="N1168" t="s">
        <v>1553</v>
      </c>
      <c r="O1168" t="s">
        <v>78</v>
      </c>
      <c r="P1168" t="s">
        <v>1549</v>
      </c>
      <c r="Q1168" t="s"/>
      <c r="R1168" t="s">
        <v>79</v>
      </c>
      <c r="S1168" t="s">
        <v>1554</v>
      </c>
      <c r="T1168" t="s">
        <v>81</v>
      </c>
      <c r="U1168" t="s">
        <v>82</v>
      </c>
      <c r="V1168" t="s">
        <v>83</v>
      </c>
      <c r="W1168" t="s">
        <v>84</v>
      </c>
      <c r="X1168" t="s"/>
      <c r="Y1168" t="s">
        <v>85</v>
      </c>
      <c r="Z1168">
        <f>HYPERLINK("https://hotelmonitor-cachepage.eclerx.com/savepage/tk_1544427654697319_sr_2399.html","info")</f>
        <v/>
      </c>
      <c r="AA1168" t="n">
        <v>128493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88</v>
      </c>
      <c r="AO1168" t="s"/>
      <c r="AP1168" t="n">
        <v>470</v>
      </c>
      <c r="AQ1168" t="s">
        <v>89</v>
      </c>
      <c r="AR1168" t="s"/>
      <c r="AS1168" t="s"/>
      <c r="AT1168" t="s">
        <v>90</v>
      </c>
      <c r="AU1168" t="s"/>
      <c r="AV1168" t="s"/>
      <c r="AW1168" t="s"/>
      <c r="AX1168" t="s"/>
      <c r="AY1168" t="n">
        <v>163340</v>
      </c>
      <c r="AZ1168" t="s">
        <v>1551</v>
      </c>
      <c r="BA1168" t="s"/>
      <c r="BB1168" t="n">
        <v>3193</v>
      </c>
      <c r="BC1168" t="n">
        <v>13.323952</v>
      </c>
      <c r="BD1168" t="n">
        <v>52.496867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1548</v>
      </c>
      <c r="F1169" t="n">
        <v>514928</v>
      </c>
      <c r="G1169" t="s">
        <v>74</v>
      </c>
      <c r="H1169" t="s">
        <v>75</v>
      </c>
      <c r="I1169" t="s"/>
      <c r="J1169" t="s">
        <v>74</v>
      </c>
      <c r="K1169" t="n">
        <v>130.05</v>
      </c>
      <c r="L1169" t="s">
        <v>76</v>
      </c>
      <c r="M1169" t="s"/>
      <c r="N1169" t="s">
        <v>1555</v>
      </c>
      <c r="O1169" t="s">
        <v>78</v>
      </c>
      <c r="P1169" t="s">
        <v>1549</v>
      </c>
      <c r="Q1169" t="s"/>
      <c r="R1169" t="s">
        <v>79</v>
      </c>
      <c r="S1169" t="s">
        <v>1556</v>
      </c>
      <c r="T1169" t="s">
        <v>81</v>
      </c>
      <c r="U1169" t="s">
        <v>82</v>
      </c>
      <c r="V1169" t="s">
        <v>83</v>
      </c>
      <c r="W1169" t="s">
        <v>84</v>
      </c>
      <c r="X1169" t="s"/>
      <c r="Y1169" t="s">
        <v>85</v>
      </c>
      <c r="Z1169">
        <f>HYPERLINK("https://hotelmonitor-cachepage.eclerx.com/savepage/tk_1544427654697319_sr_2399.html","info")</f>
        <v/>
      </c>
      <c r="AA1169" t="n">
        <v>128493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88</v>
      </c>
      <c r="AO1169" t="s"/>
      <c r="AP1169" t="n">
        <v>470</v>
      </c>
      <c r="AQ1169" t="s">
        <v>89</v>
      </c>
      <c r="AR1169" t="s"/>
      <c r="AS1169" t="s"/>
      <c r="AT1169" t="s">
        <v>90</v>
      </c>
      <c r="AU1169" t="s"/>
      <c r="AV1169" t="s"/>
      <c r="AW1169" t="s"/>
      <c r="AX1169" t="s"/>
      <c r="AY1169" t="n">
        <v>163340</v>
      </c>
      <c r="AZ1169" t="s">
        <v>1551</v>
      </c>
      <c r="BA1169" t="s"/>
      <c r="BB1169" t="n">
        <v>3193</v>
      </c>
      <c r="BC1169" t="n">
        <v>13.323952</v>
      </c>
      <c r="BD1169" t="n">
        <v>52.496867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1548</v>
      </c>
      <c r="F1170" t="n">
        <v>514928</v>
      </c>
      <c r="G1170" t="s">
        <v>74</v>
      </c>
      <c r="H1170" t="s">
        <v>75</v>
      </c>
      <c r="I1170" t="s"/>
      <c r="J1170" t="s">
        <v>74</v>
      </c>
      <c r="K1170" t="n">
        <v>153</v>
      </c>
      <c r="L1170" t="s">
        <v>76</v>
      </c>
      <c r="M1170" t="s"/>
      <c r="N1170" t="s">
        <v>246</v>
      </c>
      <c r="O1170" t="s">
        <v>78</v>
      </c>
      <c r="P1170" t="s">
        <v>1549</v>
      </c>
      <c r="Q1170" t="s"/>
      <c r="R1170" t="s">
        <v>79</v>
      </c>
      <c r="S1170" t="s">
        <v>625</v>
      </c>
      <c r="T1170" t="s">
        <v>81</v>
      </c>
      <c r="U1170" t="s">
        <v>82</v>
      </c>
      <c r="V1170" t="s">
        <v>83</v>
      </c>
      <c r="W1170" t="s">
        <v>84</v>
      </c>
      <c r="X1170" t="s"/>
      <c r="Y1170" t="s">
        <v>85</v>
      </c>
      <c r="Z1170">
        <f>HYPERLINK("https://hotelmonitor-cachepage.eclerx.com/savepage/tk_1544427654697319_sr_2399.html","info")</f>
        <v/>
      </c>
      <c r="AA1170" t="n">
        <v>128493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88</v>
      </c>
      <c r="AO1170" t="s"/>
      <c r="AP1170" t="n">
        <v>470</v>
      </c>
      <c r="AQ1170" t="s">
        <v>89</v>
      </c>
      <c r="AR1170" t="s"/>
      <c r="AS1170" t="s"/>
      <c r="AT1170" t="s">
        <v>90</v>
      </c>
      <c r="AU1170" t="s"/>
      <c r="AV1170" t="s"/>
      <c r="AW1170" t="s"/>
      <c r="AX1170" t="s"/>
      <c r="AY1170" t="n">
        <v>163340</v>
      </c>
      <c r="AZ1170" t="s">
        <v>1551</v>
      </c>
      <c r="BA1170" t="s"/>
      <c r="BB1170" t="n">
        <v>3193</v>
      </c>
      <c r="BC1170" t="n">
        <v>13.323952</v>
      </c>
      <c r="BD1170" t="n">
        <v>52.496867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1557</v>
      </c>
      <c r="F1171" t="n">
        <v>529927</v>
      </c>
      <c r="G1171" t="s">
        <v>74</v>
      </c>
      <c r="H1171" t="s">
        <v>75</v>
      </c>
      <c r="I1171" t="s"/>
      <c r="J1171" t="s">
        <v>74</v>
      </c>
      <c r="K1171" t="n">
        <v>82.5</v>
      </c>
      <c r="L1171" t="s">
        <v>76</v>
      </c>
      <c r="M1171" t="s"/>
      <c r="N1171" t="s">
        <v>129</v>
      </c>
      <c r="O1171" t="s">
        <v>78</v>
      </c>
      <c r="P1171" t="s">
        <v>1558</v>
      </c>
      <c r="Q1171" t="s"/>
      <c r="R1171" t="s">
        <v>119</v>
      </c>
      <c r="S1171" t="s">
        <v>985</v>
      </c>
      <c r="T1171" t="s">
        <v>81</v>
      </c>
      <c r="U1171" t="s">
        <v>82</v>
      </c>
      <c r="V1171" t="s">
        <v>83</v>
      </c>
      <c r="W1171" t="s">
        <v>84</v>
      </c>
      <c r="X1171" t="s"/>
      <c r="Y1171" t="s">
        <v>85</v>
      </c>
      <c r="Z1171">
        <f>HYPERLINK("https://hotelmonitor-cachepage.eclerx.com/savepage/tk_15444275479909232_sr_2399.html","info")</f>
        <v/>
      </c>
      <c r="AA1171" t="n">
        <v>7272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88</v>
      </c>
      <c r="AO1171" t="s"/>
      <c r="AP1171" t="n">
        <v>439</v>
      </c>
      <c r="AQ1171" t="s">
        <v>89</v>
      </c>
      <c r="AR1171" t="s"/>
      <c r="AS1171" t="s"/>
      <c r="AT1171" t="s">
        <v>90</v>
      </c>
      <c r="AU1171" t="s"/>
      <c r="AV1171" t="s"/>
      <c r="AW1171" t="s"/>
      <c r="AX1171" t="s"/>
      <c r="AY1171" t="n">
        <v>2189853</v>
      </c>
      <c r="AZ1171" t="s">
        <v>1559</v>
      </c>
      <c r="BA1171" t="s"/>
      <c r="BB1171" t="n">
        <v>21579</v>
      </c>
      <c r="BC1171" t="n">
        <v>13.331317</v>
      </c>
      <c r="BD1171" t="n">
        <v>52.501341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1557</v>
      </c>
      <c r="F1172" t="n">
        <v>529927</v>
      </c>
      <c r="G1172" t="s">
        <v>74</v>
      </c>
      <c r="H1172" t="s">
        <v>75</v>
      </c>
      <c r="I1172" t="s"/>
      <c r="J1172" t="s">
        <v>74</v>
      </c>
      <c r="K1172" t="n">
        <v>92.5</v>
      </c>
      <c r="L1172" t="s">
        <v>76</v>
      </c>
      <c r="M1172" t="s"/>
      <c r="N1172" t="s">
        <v>131</v>
      </c>
      <c r="O1172" t="s">
        <v>78</v>
      </c>
      <c r="P1172" t="s">
        <v>1558</v>
      </c>
      <c r="Q1172" t="s"/>
      <c r="R1172" t="s">
        <v>119</v>
      </c>
      <c r="S1172" t="s">
        <v>987</v>
      </c>
      <c r="T1172" t="s">
        <v>81</v>
      </c>
      <c r="U1172" t="s">
        <v>82</v>
      </c>
      <c r="V1172" t="s">
        <v>83</v>
      </c>
      <c r="W1172" t="s">
        <v>84</v>
      </c>
      <c r="X1172" t="s"/>
      <c r="Y1172" t="s">
        <v>85</v>
      </c>
      <c r="Z1172">
        <f>HYPERLINK("https://hotelmonitor-cachepage.eclerx.com/savepage/tk_15444275479909232_sr_2399.html","info")</f>
        <v/>
      </c>
      <c r="AA1172" t="n">
        <v>7272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88</v>
      </c>
      <c r="AO1172" t="s"/>
      <c r="AP1172" t="n">
        <v>439</v>
      </c>
      <c r="AQ1172" t="s">
        <v>89</v>
      </c>
      <c r="AR1172" t="s"/>
      <c r="AS1172" t="s"/>
      <c r="AT1172" t="s">
        <v>90</v>
      </c>
      <c r="AU1172" t="s"/>
      <c r="AV1172" t="s"/>
      <c r="AW1172" t="s"/>
      <c r="AX1172" t="s"/>
      <c r="AY1172" t="n">
        <v>2189853</v>
      </c>
      <c r="AZ1172" t="s">
        <v>1559</v>
      </c>
      <c r="BA1172" t="s"/>
      <c r="BB1172" t="n">
        <v>21579</v>
      </c>
      <c r="BC1172" t="n">
        <v>13.331317</v>
      </c>
      <c r="BD1172" t="n">
        <v>52.501341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1560</v>
      </c>
      <c r="F1173" t="n">
        <v>3588770</v>
      </c>
      <c r="G1173" t="s">
        <v>74</v>
      </c>
      <c r="H1173" t="s">
        <v>75</v>
      </c>
      <c r="I1173" t="s"/>
      <c r="J1173" t="s">
        <v>74</v>
      </c>
      <c r="K1173" t="n">
        <v>59</v>
      </c>
      <c r="L1173" t="s">
        <v>76</v>
      </c>
      <c r="M1173" t="s"/>
      <c r="N1173" t="s">
        <v>1561</v>
      </c>
      <c r="O1173" t="s">
        <v>78</v>
      </c>
      <c r="P1173" t="s">
        <v>1562</v>
      </c>
      <c r="Q1173" t="s"/>
      <c r="R1173" t="s">
        <v>114</v>
      </c>
      <c r="S1173" t="s">
        <v>184</v>
      </c>
      <c r="T1173" t="s">
        <v>81</v>
      </c>
      <c r="U1173" t="s">
        <v>82</v>
      </c>
      <c r="V1173" t="s">
        <v>83</v>
      </c>
      <c r="W1173" t="s">
        <v>84</v>
      </c>
      <c r="X1173" t="s"/>
      <c r="Y1173" t="s">
        <v>85</v>
      </c>
      <c r="Z1173">
        <f>HYPERLINK("https://hotelmonitor-cachepage.eclerx.com/savepage/tk_15444275336388268_sr_2399.html","info")</f>
        <v/>
      </c>
      <c r="AA1173" t="n">
        <v>271241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88</v>
      </c>
      <c r="AO1173" t="s"/>
      <c r="AP1173" t="n">
        <v>434</v>
      </c>
      <c r="AQ1173" t="s">
        <v>89</v>
      </c>
      <c r="AR1173" t="s"/>
      <c r="AS1173" t="s"/>
      <c r="AT1173" t="s">
        <v>90</v>
      </c>
      <c r="AU1173" t="s"/>
      <c r="AV1173" t="s"/>
      <c r="AW1173" t="s"/>
      <c r="AX1173" t="s"/>
      <c r="AY1173" t="n">
        <v>2071696</v>
      </c>
      <c r="AZ1173" t="s">
        <v>1563</v>
      </c>
      <c r="BA1173" t="s"/>
      <c r="BB1173" t="n">
        <v>422968</v>
      </c>
      <c r="BC1173" t="n">
        <v>13.417879</v>
      </c>
      <c r="BD1173" t="n">
        <v>52.551312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1560</v>
      </c>
      <c r="F1174" t="n">
        <v>3588770</v>
      </c>
      <c r="G1174" t="s">
        <v>74</v>
      </c>
      <c r="H1174" t="s">
        <v>75</v>
      </c>
      <c r="I1174" t="s"/>
      <c r="J1174" t="s">
        <v>74</v>
      </c>
      <c r="K1174" t="n">
        <v>73</v>
      </c>
      <c r="L1174" t="s">
        <v>76</v>
      </c>
      <c r="M1174" t="s"/>
      <c r="N1174" t="s">
        <v>121</v>
      </c>
      <c r="O1174" t="s">
        <v>78</v>
      </c>
      <c r="P1174" t="s">
        <v>1562</v>
      </c>
      <c r="Q1174" t="s"/>
      <c r="R1174" t="s">
        <v>114</v>
      </c>
      <c r="S1174" t="s">
        <v>294</v>
      </c>
      <c r="T1174" t="s">
        <v>81</v>
      </c>
      <c r="U1174" t="s">
        <v>82</v>
      </c>
      <c r="V1174" t="s">
        <v>83</v>
      </c>
      <c r="W1174" t="s">
        <v>108</v>
      </c>
      <c r="X1174" t="s"/>
      <c r="Y1174" t="s">
        <v>85</v>
      </c>
      <c r="Z1174">
        <f>HYPERLINK("https://hotelmonitor-cachepage.eclerx.com/savepage/tk_15444275336388268_sr_2399.html","info")</f>
        <v/>
      </c>
      <c r="AA1174" t="n">
        <v>271241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88</v>
      </c>
      <c r="AO1174" t="s"/>
      <c r="AP1174" t="n">
        <v>434</v>
      </c>
      <c r="AQ1174" t="s">
        <v>89</v>
      </c>
      <c r="AR1174" t="s"/>
      <c r="AS1174" t="s"/>
      <c r="AT1174" t="s">
        <v>90</v>
      </c>
      <c r="AU1174" t="s"/>
      <c r="AV1174" t="s"/>
      <c r="AW1174" t="s"/>
      <c r="AX1174" t="s"/>
      <c r="AY1174" t="n">
        <v>2071696</v>
      </c>
      <c r="AZ1174" t="s">
        <v>1563</v>
      </c>
      <c r="BA1174" t="s"/>
      <c r="BB1174" t="n">
        <v>422968</v>
      </c>
      <c r="BC1174" t="n">
        <v>13.417879</v>
      </c>
      <c r="BD1174" t="n">
        <v>52.551312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1560</v>
      </c>
      <c r="F1175" t="n">
        <v>3588770</v>
      </c>
      <c r="G1175" t="s">
        <v>74</v>
      </c>
      <c r="H1175" t="s">
        <v>75</v>
      </c>
      <c r="I1175" t="s"/>
      <c r="J1175" t="s">
        <v>74</v>
      </c>
      <c r="K1175" t="n">
        <v>78</v>
      </c>
      <c r="L1175" t="s">
        <v>76</v>
      </c>
      <c r="M1175" t="s"/>
      <c r="N1175" t="s">
        <v>244</v>
      </c>
      <c r="O1175" t="s">
        <v>78</v>
      </c>
      <c r="P1175" t="s">
        <v>1562</v>
      </c>
      <c r="Q1175" t="s"/>
      <c r="R1175" t="s">
        <v>114</v>
      </c>
      <c r="S1175" t="s">
        <v>824</v>
      </c>
      <c r="T1175" t="s">
        <v>81</v>
      </c>
      <c r="U1175" t="s">
        <v>82</v>
      </c>
      <c r="V1175" t="s">
        <v>83</v>
      </c>
      <c r="W1175" t="s">
        <v>108</v>
      </c>
      <c r="X1175" t="s"/>
      <c r="Y1175" t="s">
        <v>85</v>
      </c>
      <c r="Z1175">
        <f>HYPERLINK("https://hotelmonitor-cachepage.eclerx.com/savepage/tk_15444275336388268_sr_2399.html","info")</f>
        <v/>
      </c>
      <c r="AA1175" t="n">
        <v>271241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88</v>
      </c>
      <c r="AO1175" t="s"/>
      <c r="AP1175" t="n">
        <v>434</v>
      </c>
      <c r="AQ1175" t="s">
        <v>89</v>
      </c>
      <c r="AR1175" t="s"/>
      <c r="AS1175" t="s"/>
      <c r="AT1175" t="s">
        <v>90</v>
      </c>
      <c r="AU1175" t="s"/>
      <c r="AV1175" t="s"/>
      <c r="AW1175" t="s"/>
      <c r="AX1175" t="s"/>
      <c r="AY1175" t="n">
        <v>2071696</v>
      </c>
      <c r="AZ1175" t="s">
        <v>1563</v>
      </c>
      <c r="BA1175" t="s"/>
      <c r="BB1175" t="n">
        <v>422968</v>
      </c>
      <c r="BC1175" t="n">
        <v>13.417879</v>
      </c>
      <c r="BD1175" t="n">
        <v>52.551312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1564</v>
      </c>
      <c r="F1176" t="n">
        <v>529924</v>
      </c>
      <c r="G1176" t="s">
        <v>74</v>
      </c>
      <c r="H1176" t="s">
        <v>75</v>
      </c>
      <c r="I1176" t="s"/>
      <c r="J1176" t="s">
        <v>74</v>
      </c>
      <c r="K1176" t="n">
        <v>73.2</v>
      </c>
      <c r="L1176" t="s">
        <v>76</v>
      </c>
      <c r="M1176" t="s"/>
      <c r="N1176" t="s">
        <v>158</v>
      </c>
      <c r="O1176" t="s">
        <v>78</v>
      </c>
      <c r="P1176" t="s">
        <v>1565</v>
      </c>
      <c r="Q1176" t="s"/>
      <c r="R1176" t="s">
        <v>79</v>
      </c>
      <c r="S1176" t="s">
        <v>1566</v>
      </c>
      <c r="T1176" t="s">
        <v>81</v>
      </c>
      <c r="U1176" t="s">
        <v>82</v>
      </c>
      <c r="V1176" t="s">
        <v>83</v>
      </c>
      <c r="W1176" t="s">
        <v>84</v>
      </c>
      <c r="X1176" t="s"/>
      <c r="Y1176" t="s">
        <v>85</v>
      </c>
      <c r="Z1176">
        <f>HYPERLINK("https://hotelmonitor-cachepage.eclerx.com/savepage/tk_15444264728108816_sr_2399.html","info")</f>
        <v/>
      </c>
      <c r="AA1176" t="n">
        <v>7269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88</v>
      </c>
      <c r="AO1176" t="s"/>
      <c r="AP1176" t="n">
        <v>121</v>
      </c>
      <c r="AQ1176" t="s">
        <v>89</v>
      </c>
      <c r="AR1176" t="s"/>
      <c r="AS1176" t="s"/>
      <c r="AT1176" t="s">
        <v>90</v>
      </c>
      <c r="AU1176" t="s"/>
      <c r="AV1176" t="s"/>
      <c r="AW1176" t="s"/>
      <c r="AX1176" t="s"/>
      <c r="AY1176" t="n">
        <v>162976</v>
      </c>
      <c r="AZ1176" t="s">
        <v>1567</v>
      </c>
      <c r="BA1176" t="s"/>
      <c r="BB1176" t="n">
        <v>1</v>
      </c>
      <c r="BC1176" t="n">
        <v>13.327693</v>
      </c>
      <c r="BD1176" t="n">
        <v>52.506178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1564</v>
      </c>
      <c r="F1177" t="n">
        <v>529924</v>
      </c>
      <c r="G1177" t="s">
        <v>74</v>
      </c>
      <c r="H1177" t="s">
        <v>75</v>
      </c>
      <c r="I1177" t="s"/>
      <c r="J1177" t="s">
        <v>74</v>
      </c>
      <c r="K1177" t="n">
        <v>91.5</v>
      </c>
      <c r="L1177" t="s">
        <v>76</v>
      </c>
      <c r="M1177" t="s"/>
      <c r="N1177" t="s">
        <v>113</v>
      </c>
      <c r="O1177" t="s">
        <v>78</v>
      </c>
      <c r="P1177" t="s">
        <v>1565</v>
      </c>
      <c r="Q1177" t="s"/>
      <c r="R1177" t="s">
        <v>79</v>
      </c>
      <c r="S1177" t="s">
        <v>497</v>
      </c>
      <c r="T1177" t="s">
        <v>81</v>
      </c>
      <c r="U1177" t="s">
        <v>82</v>
      </c>
      <c r="V1177" t="s">
        <v>83</v>
      </c>
      <c r="W1177" t="s">
        <v>84</v>
      </c>
      <c r="X1177" t="s"/>
      <c r="Y1177" t="s">
        <v>85</v>
      </c>
      <c r="Z1177">
        <f>HYPERLINK("https://hotelmonitor-cachepage.eclerx.com/savepage/tk_15444264728108816_sr_2399.html","info")</f>
        <v/>
      </c>
      <c r="AA1177" t="n">
        <v>7269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88</v>
      </c>
      <c r="AO1177" t="s"/>
      <c r="AP1177" t="n">
        <v>121</v>
      </c>
      <c r="AQ1177" t="s">
        <v>89</v>
      </c>
      <c r="AR1177" t="s"/>
      <c r="AS1177" t="s"/>
      <c r="AT1177" t="s">
        <v>90</v>
      </c>
      <c r="AU1177" t="s"/>
      <c r="AV1177" t="s"/>
      <c r="AW1177" t="s"/>
      <c r="AX1177" t="s"/>
      <c r="AY1177" t="n">
        <v>162976</v>
      </c>
      <c r="AZ1177" t="s">
        <v>1567</v>
      </c>
      <c r="BA1177" t="s"/>
      <c r="BB1177" t="n">
        <v>1</v>
      </c>
      <c r="BC1177" t="n">
        <v>13.327693</v>
      </c>
      <c r="BD1177" t="n">
        <v>52.506178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1564</v>
      </c>
      <c r="F1178" t="n">
        <v>529924</v>
      </c>
      <c r="G1178" t="s">
        <v>74</v>
      </c>
      <c r="H1178" t="s">
        <v>75</v>
      </c>
      <c r="I1178" t="s"/>
      <c r="J1178" t="s">
        <v>74</v>
      </c>
      <c r="K1178" t="n">
        <v>101.5</v>
      </c>
      <c r="L1178" t="s">
        <v>76</v>
      </c>
      <c r="M1178" t="s"/>
      <c r="N1178" t="s">
        <v>129</v>
      </c>
      <c r="O1178" t="s">
        <v>78</v>
      </c>
      <c r="P1178" t="s">
        <v>1565</v>
      </c>
      <c r="Q1178" t="s"/>
      <c r="R1178" t="s">
        <v>79</v>
      </c>
      <c r="S1178" t="s">
        <v>165</v>
      </c>
      <c r="T1178" t="s">
        <v>81</v>
      </c>
      <c r="U1178" t="s">
        <v>82</v>
      </c>
      <c r="V1178" t="s">
        <v>83</v>
      </c>
      <c r="W1178" t="s">
        <v>84</v>
      </c>
      <c r="X1178" t="s"/>
      <c r="Y1178" t="s">
        <v>85</v>
      </c>
      <c r="Z1178">
        <f>HYPERLINK("https://hotelmonitor-cachepage.eclerx.com/savepage/tk_15444264728108816_sr_2399.html","info")</f>
        <v/>
      </c>
      <c r="AA1178" t="n">
        <v>7269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88</v>
      </c>
      <c r="AO1178" t="s"/>
      <c r="AP1178" t="n">
        <v>121</v>
      </c>
      <c r="AQ1178" t="s">
        <v>89</v>
      </c>
      <c r="AR1178" t="s"/>
      <c r="AS1178" t="s"/>
      <c r="AT1178" t="s">
        <v>90</v>
      </c>
      <c r="AU1178" t="s"/>
      <c r="AV1178" t="s"/>
      <c r="AW1178" t="s"/>
      <c r="AX1178" t="s"/>
      <c r="AY1178" t="n">
        <v>162976</v>
      </c>
      <c r="AZ1178" t="s">
        <v>1567</v>
      </c>
      <c r="BA1178" t="s"/>
      <c r="BB1178" t="n">
        <v>1</v>
      </c>
      <c r="BC1178" t="n">
        <v>13.327693</v>
      </c>
      <c r="BD1178" t="n">
        <v>52.506178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1568</v>
      </c>
      <c r="F1179" t="n">
        <v>2160677</v>
      </c>
      <c r="G1179" t="s">
        <v>74</v>
      </c>
      <c r="H1179" t="s">
        <v>75</v>
      </c>
      <c r="I1179" t="s"/>
      <c r="J1179" t="s">
        <v>74</v>
      </c>
      <c r="K1179" t="n">
        <v>144</v>
      </c>
      <c r="L1179" t="s">
        <v>76</v>
      </c>
      <c r="M1179" t="s"/>
      <c r="N1179" t="s">
        <v>121</v>
      </c>
      <c r="O1179" t="s">
        <v>78</v>
      </c>
      <c r="P1179" t="s">
        <v>1569</v>
      </c>
      <c r="Q1179" t="s"/>
      <c r="R1179" t="s">
        <v>277</v>
      </c>
      <c r="S1179" t="s">
        <v>585</v>
      </c>
      <c r="T1179" t="s">
        <v>81</v>
      </c>
      <c r="U1179" t="s">
        <v>82</v>
      </c>
      <c r="V1179" t="s">
        <v>83</v>
      </c>
      <c r="W1179" t="s">
        <v>108</v>
      </c>
      <c r="X1179" t="s"/>
      <c r="Y1179" t="s">
        <v>85</v>
      </c>
      <c r="Z1179">
        <f>HYPERLINK("https://hotelmonitor-cachepage.eclerx.com/savepage/tk_15444273858577473_sr_2399.html","info")</f>
        <v/>
      </c>
      <c r="AA1179" t="n">
        <v>410978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88</v>
      </c>
      <c r="AO1179" t="s"/>
      <c r="AP1179" t="n">
        <v>390</v>
      </c>
      <c r="AQ1179" t="s">
        <v>89</v>
      </c>
      <c r="AR1179" t="s"/>
      <c r="AS1179" t="s"/>
      <c r="AT1179" t="s">
        <v>90</v>
      </c>
      <c r="AU1179" t="s"/>
      <c r="AV1179" t="s"/>
      <c r="AW1179" t="s"/>
      <c r="AX1179" t="s"/>
      <c r="AY1179" t="n">
        <v>3423351</v>
      </c>
      <c r="AZ1179" t="s">
        <v>1570</v>
      </c>
      <c r="BA1179" t="s"/>
      <c r="BB1179" t="n">
        <v>688077</v>
      </c>
      <c r="BC1179" t="n">
        <v>13.39442</v>
      </c>
      <c r="BD1179" t="n">
        <v>52.51496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1571</v>
      </c>
      <c r="F1180" t="n">
        <v>-1</v>
      </c>
      <c r="G1180" t="s">
        <v>74</v>
      </c>
      <c r="H1180" t="s">
        <v>75</v>
      </c>
      <c r="I1180" t="s"/>
      <c r="J1180" t="s">
        <v>74</v>
      </c>
      <c r="K1180" t="n">
        <v>47.5</v>
      </c>
      <c r="L1180" t="s">
        <v>76</v>
      </c>
      <c r="M1180" t="s"/>
      <c r="N1180" t="s">
        <v>253</v>
      </c>
      <c r="O1180" t="s">
        <v>78</v>
      </c>
      <c r="P1180" t="s">
        <v>1571</v>
      </c>
      <c r="Q1180" t="s"/>
      <c r="R1180" t="s">
        <v>321</v>
      </c>
      <c r="S1180" t="s">
        <v>490</v>
      </c>
      <c r="T1180" t="s">
        <v>81</v>
      </c>
      <c r="U1180" t="s">
        <v>82</v>
      </c>
      <c r="V1180" t="s">
        <v>83</v>
      </c>
      <c r="W1180" t="s">
        <v>108</v>
      </c>
      <c r="X1180" t="s"/>
      <c r="Y1180" t="s">
        <v>85</v>
      </c>
      <c r="Z1180">
        <f>HYPERLINK("https://hotelmonitor-cachepage.eclerx.com/savepage/tk_15444262535656974_sr_2399.html","info")</f>
        <v/>
      </c>
      <c r="AA1180" t="n">
        <v>-6796540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88</v>
      </c>
      <c r="AO1180" t="s"/>
      <c r="AP1180" t="n">
        <v>56</v>
      </c>
      <c r="AQ1180" t="s">
        <v>89</v>
      </c>
      <c r="AR1180" t="s"/>
      <c r="AS1180" t="s"/>
      <c r="AT1180" t="s">
        <v>90</v>
      </c>
      <c r="AU1180" t="s"/>
      <c r="AV1180" t="s"/>
      <c r="AW1180" t="s"/>
      <c r="AX1180" t="s"/>
      <c r="AY1180" t="n">
        <v>6796540</v>
      </c>
      <c r="AZ1180" t="s">
        <v>1572</v>
      </c>
      <c r="BA1180" t="s"/>
      <c r="BB1180" t="n">
        <v>11267</v>
      </c>
      <c r="BC1180" t="n">
        <v>13.309215</v>
      </c>
      <c r="BD1180" t="n">
        <v>52.494714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1571</v>
      </c>
      <c r="F1181" t="n">
        <v>-1</v>
      </c>
      <c r="G1181" t="s">
        <v>74</v>
      </c>
      <c r="H1181" t="s">
        <v>75</v>
      </c>
      <c r="I1181" t="s"/>
      <c r="J1181" t="s">
        <v>74</v>
      </c>
      <c r="K1181" t="n">
        <v>47</v>
      </c>
      <c r="L1181" t="s">
        <v>76</v>
      </c>
      <c r="M1181" t="s"/>
      <c r="N1181" t="s">
        <v>158</v>
      </c>
      <c r="O1181" t="s">
        <v>78</v>
      </c>
      <c r="P1181" t="s">
        <v>1571</v>
      </c>
      <c r="Q1181" t="s"/>
      <c r="R1181" t="s">
        <v>321</v>
      </c>
      <c r="S1181" t="s">
        <v>1266</v>
      </c>
      <c r="T1181" t="s">
        <v>81</v>
      </c>
      <c r="U1181" t="s">
        <v>82</v>
      </c>
      <c r="V1181" t="s">
        <v>83</v>
      </c>
      <c r="W1181" t="s">
        <v>108</v>
      </c>
      <c r="X1181" t="s"/>
      <c r="Y1181" t="s">
        <v>85</v>
      </c>
      <c r="Z1181">
        <f>HYPERLINK("https://hotelmonitor-cachepage.eclerx.com/savepage/tk_15444262535656974_sr_2399.html","info")</f>
        <v/>
      </c>
      <c r="AA1181" t="n">
        <v>-6796540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88</v>
      </c>
      <c r="AO1181" t="s"/>
      <c r="AP1181" t="n">
        <v>56</v>
      </c>
      <c r="AQ1181" t="s">
        <v>89</v>
      </c>
      <c r="AR1181" t="s"/>
      <c r="AS1181" t="s"/>
      <c r="AT1181" t="s">
        <v>90</v>
      </c>
      <c r="AU1181" t="s"/>
      <c r="AV1181" t="s"/>
      <c r="AW1181" t="s"/>
      <c r="AX1181" t="s"/>
      <c r="AY1181" t="n">
        <v>6796540</v>
      </c>
      <c r="AZ1181" t="s">
        <v>1572</v>
      </c>
      <c r="BA1181" t="s"/>
      <c r="BB1181" t="n">
        <v>11267</v>
      </c>
      <c r="BC1181" t="n">
        <v>13.309215</v>
      </c>
      <c r="BD1181" t="n">
        <v>52.494714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1571</v>
      </c>
      <c r="F1182" t="n">
        <v>-1</v>
      </c>
      <c r="G1182" t="s">
        <v>74</v>
      </c>
      <c r="H1182" t="s">
        <v>75</v>
      </c>
      <c r="I1182" t="s"/>
      <c r="J1182" t="s">
        <v>74</v>
      </c>
      <c r="K1182" t="n">
        <v>49.5</v>
      </c>
      <c r="L1182" t="s">
        <v>76</v>
      </c>
      <c r="M1182" t="s"/>
      <c r="N1182" t="s">
        <v>121</v>
      </c>
      <c r="O1182" t="s">
        <v>78</v>
      </c>
      <c r="P1182" t="s">
        <v>1571</v>
      </c>
      <c r="Q1182" t="s"/>
      <c r="R1182" t="s">
        <v>321</v>
      </c>
      <c r="S1182" t="s">
        <v>1021</v>
      </c>
      <c r="T1182" t="s">
        <v>81</v>
      </c>
      <c r="U1182" t="s">
        <v>82</v>
      </c>
      <c r="V1182" t="s">
        <v>83</v>
      </c>
      <c r="W1182" t="s">
        <v>108</v>
      </c>
      <c r="X1182" t="s"/>
      <c r="Y1182" t="s">
        <v>85</v>
      </c>
      <c r="Z1182">
        <f>HYPERLINK("https://hotelmonitor-cachepage.eclerx.com/savepage/tk_15444262535656974_sr_2399.html","info")</f>
        <v/>
      </c>
      <c r="AA1182" t="n">
        <v>-6796540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88</v>
      </c>
      <c r="AO1182" t="s"/>
      <c r="AP1182" t="n">
        <v>56</v>
      </c>
      <c r="AQ1182" t="s">
        <v>89</v>
      </c>
      <c r="AR1182" t="s"/>
      <c r="AS1182" t="s"/>
      <c r="AT1182" t="s">
        <v>90</v>
      </c>
      <c r="AU1182" t="s"/>
      <c r="AV1182" t="s"/>
      <c r="AW1182" t="s"/>
      <c r="AX1182" t="s"/>
      <c r="AY1182" t="n">
        <v>6796540</v>
      </c>
      <c r="AZ1182" t="s">
        <v>1572</v>
      </c>
      <c r="BA1182" t="s"/>
      <c r="BB1182" t="n">
        <v>11267</v>
      </c>
      <c r="BC1182" t="n">
        <v>13.309215</v>
      </c>
      <c r="BD1182" t="n">
        <v>52.494714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1573</v>
      </c>
      <c r="F1183" t="n">
        <v>1769242</v>
      </c>
      <c r="G1183" t="s">
        <v>74</v>
      </c>
      <c r="H1183" t="s">
        <v>75</v>
      </c>
      <c r="I1183" t="s"/>
      <c r="J1183" t="s">
        <v>74</v>
      </c>
      <c r="K1183" t="n">
        <v>75.59999999999999</v>
      </c>
      <c r="L1183" t="s">
        <v>76</v>
      </c>
      <c r="M1183" t="s"/>
      <c r="N1183" t="s">
        <v>158</v>
      </c>
      <c r="O1183" t="s">
        <v>78</v>
      </c>
      <c r="P1183" t="s">
        <v>1574</v>
      </c>
      <c r="Q1183" t="s"/>
      <c r="R1183" t="s">
        <v>79</v>
      </c>
      <c r="S1183" t="s">
        <v>1154</v>
      </c>
      <c r="T1183" t="s">
        <v>81</v>
      </c>
      <c r="U1183" t="s">
        <v>82</v>
      </c>
      <c r="V1183" t="s">
        <v>83</v>
      </c>
      <c r="W1183" t="s">
        <v>84</v>
      </c>
      <c r="X1183" t="s"/>
      <c r="Y1183" t="s">
        <v>85</v>
      </c>
      <c r="Z1183">
        <f>HYPERLINK("https://hotelmonitor-cachepage.eclerx.com/savepage/tk_15444261353008018_sr_2399.html","info")</f>
        <v/>
      </c>
      <c r="AA1183" t="n">
        <v>373306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88</v>
      </c>
      <c r="AO1183" t="s"/>
      <c r="AP1183" t="n">
        <v>20</v>
      </c>
      <c r="AQ1183" t="s">
        <v>89</v>
      </c>
      <c r="AR1183" t="s"/>
      <c r="AS1183" t="s"/>
      <c r="AT1183" t="s">
        <v>90</v>
      </c>
      <c r="AU1183" t="s"/>
      <c r="AV1183" t="s"/>
      <c r="AW1183" t="s"/>
      <c r="AX1183" t="s"/>
      <c r="AY1183" t="n">
        <v>1726531</v>
      </c>
      <c r="AZ1183" t="s">
        <v>1575</v>
      </c>
      <c r="BA1183" t="s"/>
      <c r="BB1183" t="n">
        <v>658320</v>
      </c>
      <c r="BC1183" t="n">
        <v>13.385663</v>
      </c>
      <c r="BD1183" t="n">
        <v>52.522047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1573</v>
      </c>
      <c r="F1184" t="n">
        <v>1769242</v>
      </c>
      <c r="G1184" t="s">
        <v>74</v>
      </c>
      <c r="H1184" t="s">
        <v>75</v>
      </c>
      <c r="I1184" t="s"/>
      <c r="J1184" t="s">
        <v>74</v>
      </c>
      <c r="K1184" t="n">
        <v>84</v>
      </c>
      <c r="L1184" t="s">
        <v>76</v>
      </c>
      <c r="M1184" t="s"/>
      <c r="N1184" t="s">
        <v>113</v>
      </c>
      <c r="O1184" t="s">
        <v>78</v>
      </c>
      <c r="P1184" t="s">
        <v>1574</v>
      </c>
      <c r="Q1184" t="s"/>
      <c r="R1184" t="s">
        <v>79</v>
      </c>
      <c r="S1184" t="s">
        <v>777</v>
      </c>
      <c r="T1184" t="s">
        <v>81</v>
      </c>
      <c r="U1184" t="s">
        <v>82</v>
      </c>
      <c r="V1184" t="s">
        <v>83</v>
      </c>
      <c r="W1184" t="s">
        <v>84</v>
      </c>
      <c r="X1184" t="s"/>
      <c r="Y1184" t="s">
        <v>85</v>
      </c>
      <c r="Z1184">
        <f>HYPERLINK("https://hotelmonitor-cachepage.eclerx.com/savepage/tk_15444261353008018_sr_2399.html","info")</f>
        <v/>
      </c>
      <c r="AA1184" t="n">
        <v>373306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88</v>
      </c>
      <c r="AO1184" t="s"/>
      <c r="AP1184" t="n">
        <v>20</v>
      </c>
      <c r="AQ1184" t="s">
        <v>89</v>
      </c>
      <c r="AR1184" t="s"/>
      <c r="AS1184" t="s"/>
      <c r="AT1184" t="s">
        <v>90</v>
      </c>
      <c r="AU1184" t="s"/>
      <c r="AV1184" t="s"/>
      <c r="AW1184" t="s"/>
      <c r="AX1184" t="s"/>
      <c r="AY1184" t="n">
        <v>1726531</v>
      </c>
      <c r="AZ1184" t="s">
        <v>1575</v>
      </c>
      <c r="BA1184" t="s"/>
      <c r="BB1184" t="n">
        <v>658320</v>
      </c>
      <c r="BC1184" t="n">
        <v>13.385663</v>
      </c>
      <c r="BD1184" t="n">
        <v>52.522047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1573</v>
      </c>
      <c r="F1185" t="n">
        <v>1769242</v>
      </c>
      <c r="G1185" t="s">
        <v>74</v>
      </c>
      <c r="H1185" t="s">
        <v>75</v>
      </c>
      <c r="I1185" t="s"/>
      <c r="J1185" t="s">
        <v>74</v>
      </c>
      <c r="K1185" t="n">
        <v>99</v>
      </c>
      <c r="L1185" t="s">
        <v>76</v>
      </c>
      <c r="M1185" t="s"/>
      <c r="N1185" t="s">
        <v>129</v>
      </c>
      <c r="O1185" t="s">
        <v>78</v>
      </c>
      <c r="P1185" t="s">
        <v>1574</v>
      </c>
      <c r="Q1185" t="s"/>
      <c r="R1185" t="s">
        <v>79</v>
      </c>
      <c r="S1185" t="s">
        <v>103</v>
      </c>
      <c r="T1185" t="s">
        <v>81</v>
      </c>
      <c r="U1185" t="s">
        <v>82</v>
      </c>
      <c r="V1185" t="s">
        <v>83</v>
      </c>
      <c r="W1185" t="s">
        <v>84</v>
      </c>
      <c r="X1185" t="s"/>
      <c r="Y1185" t="s">
        <v>85</v>
      </c>
      <c r="Z1185">
        <f>HYPERLINK("https://hotelmonitor-cachepage.eclerx.com/savepage/tk_15444261353008018_sr_2399.html","info")</f>
        <v/>
      </c>
      <c r="AA1185" t="n">
        <v>373306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88</v>
      </c>
      <c r="AO1185" t="s"/>
      <c r="AP1185" t="n">
        <v>20</v>
      </c>
      <c r="AQ1185" t="s">
        <v>89</v>
      </c>
      <c r="AR1185" t="s"/>
      <c r="AS1185" t="s"/>
      <c r="AT1185" t="s">
        <v>90</v>
      </c>
      <c r="AU1185" t="s"/>
      <c r="AV1185" t="s"/>
      <c r="AW1185" t="s"/>
      <c r="AX1185" t="s"/>
      <c r="AY1185" t="n">
        <v>1726531</v>
      </c>
      <c r="AZ1185" t="s">
        <v>1575</v>
      </c>
      <c r="BA1185" t="s"/>
      <c r="BB1185" t="n">
        <v>658320</v>
      </c>
      <c r="BC1185" t="n">
        <v>13.385663</v>
      </c>
      <c r="BD1185" t="n">
        <v>52.522047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1573</v>
      </c>
      <c r="F1186" t="n">
        <v>1769242</v>
      </c>
      <c r="G1186" t="s">
        <v>74</v>
      </c>
      <c r="H1186" t="s">
        <v>75</v>
      </c>
      <c r="I1186" t="s"/>
      <c r="J1186" t="s">
        <v>74</v>
      </c>
      <c r="K1186" t="n">
        <v>118</v>
      </c>
      <c r="L1186" t="s">
        <v>76</v>
      </c>
      <c r="M1186" t="s"/>
      <c r="N1186" t="s">
        <v>1073</v>
      </c>
      <c r="O1186" t="s">
        <v>78</v>
      </c>
      <c r="P1186" t="s">
        <v>1574</v>
      </c>
      <c r="Q1186" t="s"/>
      <c r="R1186" t="s">
        <v>79</v>
      </c>
      <c r="S1186" t="s">
        <v>332</v>
      </c>
      <c r="T1186" t="s">
        <v>81</v>
      </c>
      <c r="U1186" t="s">
        <v>82</v>
      </c>
      <c r="V1186" t="s">
        <v>83</v>
      </c>
      <c r="W1186" t="s">
        <v>108</v>
      </c>
      <c r="X1186" t="s"/>
      <c r="Y1186" t="s">
        <v>85</v>
      </c>
      <c r="Z1186">
        <f>HYPERLINK("https://hotelmonitor-cachepage.eclerx.com/savepage/tk_15444261353008018_sr_2399.html","info")</f>
        <v/>
      </c>
      <c r="AA1186" t="n">
        <v>373306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88</v>
      </c>
      <c r="AO1186" t="s"/>
      <c r="AP1186" t="n">
        <v>20</v>
      </c>
      <c r="AQ1186" t="s">
        <v>89</v>
      </c>
      <c r="AR1186" t="s"/>
      <c r="AS1186" t="s"/>
      <c r="AT1186" t="s">
        <v>90</v>
      </c>
      <c r="AU1186" t="s"/>
      <c r="AV1186" t="s"/>
      <c r="AW1186" t="s"/>
      <c r="AX1186" t="s"/>
      <c r="AY1186" t="n">
        <v>1726531</v>
      </c>
      <c r="AZ1186" t="s">
        <v>1575</v>
      </c>
      <c r="BA1186" t="s"/>
      <c r="BB1186" t="n">
        <v>658320</v>
      </c>
      <c r="BC1186" t="n">
        <v>13.385663</v>
      </c>
      <c r="BD1186" t="n">
        <v>52.522047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1576</v>
      </c>
      <c r="F1187" t="n">
        <v>-1</v>
      </c>
      <c r="G1187" t="s">
        <v>74</v>
      </c>
      <c r="H1187" t="s">
        <v>75</v>
      </c>
      <c r="I1187" t="s"/>
      <c r="J1187" t="s">
        <v>74</v>
      </c>
      <c r="K1187" t="n">
        <v>58.8</v>
      </c>
      <c r="L1187" t="s">
        <v>76</v>
      </c>
      <c r="M1187" t="s"/>
      <c r="N1187" t="s">
        <v>158</v>
      </c>
      <c r="O1187" t="s">
        <v>78</v>
      </c>
      <c r="P1187" t="s">
        <v>1576</v>
      </c>
      <c r="Q1187" t="s"/>
      <c r="R1187" t="s">
        <v>79</v>
      </c>
      <c r="S1187" t="s">
        <v>1577</v>
      </c>
      <c r="T1187" t="s">
        <v>81</v>
      </c>
      <c r="U1187" t="s">
        <v>82</v>
      </c>
      <c r="V1187" t="s">
        <v>83</v>
      </c>
      <c r="W1187" t="s">
        <v>84</v>
      </c>
      <c r="X1187" t="s"/>
      <c r="Y1187" t="s">
        <v>85</v>
      </c>
      <c r="Z1187">
        <f>HYPERLINK("https://hotelmonitor-cachepage.eclerx.com/savepage/tk_15444275080342252_sr_2399.html","info")</f>
        <v/>
      </c>
      <c r="AA1187" t="n">
        <v>-6796563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88</v>
      </c>
      <c r="AO1187" t="s"/>
      <c r="AP1187" t="n">
        <v>426</v>
      </c>
      <c r="AQ1187" t="s">
        <v>89</v>
      </c>
      <c r="AR1187" t="s"/>
      <c r="AS1187" t="s"/>
      <c r="AT1187" t="s">
        <v>90</v>
      </c>
      <c r="AU1187" t="s"/>
      <c r="AV1187" t="s"/>
      <c r="AW1187" t="s"/>
      <c r="AX1187" t="s"/>
      <c r="AY1187" t="n">
        <v>6796563</v>
      </c>
      <c r="AZ1187" t="s">
        <v>1578</v>
      </c>
      <c r="BA1187" t="s"/>
      <c r="BB1187" t="n">
        <v>14412</v>
      </c>
      <c r="BC1187" t="n">
        <v>13.641655</v>
      </c>
      <c r="BD1187" t="n">
        <v>52.427053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1576</v>
      </c>
      <c r="F1188" t="n">
        <v>-1</v>
      </c>
      <c r="G1188" t="s">
        <v>74</v>
      </c>
      <c r="H1188" t="s">
        <v>75</v>
      </c>
      <c r="I1188" t="s"/>
      <c r="J1188" t="s">
        <v>74</v>
      </c>
      <c r="K1188" t="n">
        <v>67.2</v>
      </c>
      <c r="L1188" t="s">
        <v>76</v>
      </c>
      <c r="M1188" t="s"/>
      <c r="N1188" t="s">
        <v>1553</v>
      </c>
      <c r="O1188" t="s">
        <v>78</v>
      </c>
      <c r="P1188" t="s">
        <v>1576</v>
      </c>
      <c r="Q1188" t="s"/>
      <c r="R1188" t="s">
        <v>79</v>
      </c>
      <c r="S1188" t="s">
        <v>1579</v>
      </c>
      <c r="T1188" t="s">
        <v>81</v>
      </c>
      <c r="U1188" t="s">
        <v>82</v>
      </c>
      <c r="V1188" t="s">
        <v>83</v>
      </c>
      <c r="W1188" t="s">
        <v>84</v>
      </c>
      <c r="X1188" t="s"/>
      <c r="Y1188" t="s">
        <v>85</v>
      </c>
      <c r="Z1188">
        <f>HYPERLINK("https://hotelmonitor-cachepage.eclerx.com/savepage/tk_15444275080342252_sr_2399.html","info")</f>
        <v/>
      </c>
      <c r="AA1188" t="n">
        <v>-6796563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88</v>
      </c>
      <c r="AO1188" t="s"/>
      <c r="AP1188" t="n">
        <v>426</v>
      </c>
      <c r="AQ1188" t="s">
        <v>89</v>
      </c>
      <c r="AR1188" t="s"/>
      <c r="AS1188" t="s"/>
      <c r="AT1188" t="s">
        <v>90</v>
      </c>
      <c r="AU1188" t="s"/>
      <c r="AV1188" t="s"/>
      <c r="AW1188" t="s"/>
      <c r="AX1188" t="s"/>
      <c r="AY1188" t="n">
        <v>6796563</v>
      </c>
      <c r="AZ1188" t="s">
        <v>1578</v>
      </c>
      <c r="BA1188" t="s"/>
      <c r="BB1188" t="n">
        <v>14412</v>
      </c>
      <c r="BC1188" t="n">
        <v>13.641655</v>
      </c>
      <c r="BD1188" t="n">
        <v>52.427053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1576</v>
      </c>
      <c r="F1189" t="n">
        <v>-1</v>
      </c>
      <c r="G1189" t="s">
        <v>74</v>
      </c>
      <c r="H1189" t="s">
        <v>75</v>
      </c>
      <c r="I1189" t="s"/>
      <c r="J1189" t="s">
        <v>74</v>
      </c>
      <c r="K1189" t="n">
        <v>75.59999999999999</v>
      </c>
      <c r="L1189" t="s">
        <v>76</v>
      </c>
      <c r="M1189" t="s"/>
      <c r="N1189" t="s">
        <v>927</v>
      </c>
      <c r="O1189" t="s">
        <v>78</v>
      </c>
      <c r="P1189" t="s">
        <v>1576</v>
      </c>
      <c r="Q1189" t="s"/>
      <c r="R1189" t="s">
        <v>79</v>
      </c>
      <c r="S1189" t="s">
        <v>1154</v>
      </c>
      <c r="T1189" t="s">
        <v>81</v>
      </c>
      <c r="U1189" t="s">
        <v>82</v>
      </c>
      <c r="V1189" t="s">
        <v>83</v>
      </c>
      <c r="W1189" t="s">
        <v>84</v>
      </c>
      <c r="X1189" t="s"/>
      <c r="Y1189" t="s">
        <v>85</v>
      </c>
      <c r="Z1189">
        <f>HYPERLINK("https://hotelmonitor-cachepage.eclerx.com/savepage/tk_15444275080342252_sr_2399.html","info")</f>
        <v/>
      </c>
      <c r="AA1189" t="n">
        <v>-6796563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88</v>
      </c>
      <c r="AO1189" t="s"/>
      <c r="AP1189" t="n">
        <v>426</v>
      </c>
      <c r="AQ1189" t="s">
        <v>89</v>
      </c>
      <c r="AR1189" t="s"/>
      <c r="AS1189" t="s"/>
      <c r="AT1189" t="s">
        <v>90</v>
      </c>
      <c r="AU1189" t="s"/>
      <c r="AV1189" t="s"/>
      <c r="AW1189" t="s"/>
      <c r="AX1189" t="s"/>
      <c r="AY1189" t="n">
        <v>6796563</v>
      </c>
      <c r="AZ1189" t="s">
        <v>1578</v>
      </c>
      <c r="BA1189" t="s"/>
      <c r="BB1189" t="n">
        <v>14412</v>
      </c>
      <c r="BC1189" t="n">
        <v>13.641655</v>
      </c>
      <c r="BD1189" t="n">
        <v>52.427053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1576</v>
      </c>
      <c r="F1190" t="n">
        <v>-1</v>
      </c>
      <c r="G1190" t="s">
        <v>74</v>
      </c>
      <c r="H1190" t="s">
        <v>75</v>
      </c>
      <c r="I1190" t="s"/>
      <c r="J1190" t="s">
        <v>74</v>
      </c>
      <c r="K1190" t="n">
        <v>92.40000000000001</v>
      </c>
      <c r="L1190" t="s">
        <v>76</v>
      </c>
      <c r="M1190" t="s"/>
      <c r="N1190" t="s">
        <v>166</v>
      </c>
      <c r="O1190" t="s">
        <v>78</v>
      </c>
      <c r="P1190" t="s">
        <v>1576</v>
      </c>
      <c r="Q1190" t="s"/>
      <c r="R1190" t="s">
        <v>79</v>
      </c>
      <c r="S1190" t="s">
        <v>1580</v>
      </c>
      <c r="T1190" t="s">
        <v>81</v>
      </c>
      <c r="U1190" t="s">
        <v>82</v>
      </c>
      <c r="V1190" t="s">
        <v>83</v>
      </c>
      <c r="W1190" t="s">
        <v>84</v>
      </c>
      <c r="X1190" t="s"/>
      <c r="Y1190" t="s">
        <v>85</v>
      </c>
      <c r="Z1190">
        <f>HYPERLINK("https://hotelmonitor-cachepage.eclerx.com/savepage/tk_15444275080342252_sr_2399.html","info")</f>
        <v/>
      </c>
      <c r="AA1190" t="n">
        <v>-6796563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88</v>
      </c>
      <c r="AO1190" t="s"/>
      <c r="AP1190" t="n">
        <v>426</v>
      </c>
      <c r="AQ1190" t="s">
        <v>89</v>
      </c>
      <c r="AR1190" t="s"/>
      <c r="AS1190" t="s"/>
      <c r="AT1190" t="s">
        <v>90</v>
      </c>
      <c r="AU1190" t="s"/>
      <c r="AV1190" t="s"/>
      <c r="AW1190" t="s"/>
      <c r="AX1190" t="s"/>
      <c r="AY1190" t="n">
        <v>6796563</v>
      </c>
      <c r="AZ1190" t="s">
        <v>1578</v>
      </c>
      <c r="BA1190" t="s"/>
      <c r="BB1190" t="n">
        <v>14412</v>
      </c>
      <c r="BC1190" t="n">
        <v>13.641655</v>
      </c>
      <c r="BD1190" t="n">
        <v>52.427053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1576</v>
      </c>
      <c r="F1191" t="n">
        <v>-1</v>
      </c>
      <c r="G1191" t="s">
        <v>74</v>
      </c>
      <c r="H1191" t="s">
        <v>75</v>
      </c>
      <c r="I1191" t="s"/>
      <c r="J1191" t="s">
        <v>74</v>
      </c>
      <c r="K1191" t="n">
        <v>94.5</v>
      </c>
      <c r="L1191" t="s">
        <v>76</v>
      </c>
      <c r="M1191" t="s"/>
      <c r="N1191" t="s">
        <v>927</v>
      </c>
      <c r="O1191" t="s">
        <v>78</v>
      </c>
      <c r="P1191" t="s">
        <v>1576</v>
      </c>
      <c r="Q1191" t="s"/>
      <c r="R1191" t="s">
        <v>79</v>
      </c>
      <c r="S1191" t="s">
        <v>1058</v>
      </c>
      <c r="T1191" t="s">
        <v>81</v>
      </c>
      <c r="U1191" t="s">
        <v>82</v>
      </c>
      <c r="V1191" t="s">
        <v>83</v>
      </c>
      <c r="W1191" t="s">
        <v>84</v>
      </c>
      <c r="X1191" t="s"/>
      <c r="Y1191" t="s">
        <v>85</v>
      </c>
      <c r="Z1191">
        <f>HYPERLINK("https://hotelmonitor-cachepage.eclerx.com/savepage/tk_15444275080342252_sr_2399.html","info")</f>
        <v/>
      </c>
      <c r="AA1191" t="n">
        <v>-6796563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88</v>
      </c>
      <c r="AO1191" t="s"/>
      <c r="AP1191" t="n">
        <v>426</v>
      </c>
      <c r="AQ1191" t="s">
        <v>89</v>
      </c>
      <c r="AR1191" t="s"/>
      <c r="AS1191" t="s"/>
      <c r="AT1191" t="s">
        <v>90</v>
      </c>
      <c r="AU1191" t="s"/>
      <c r="AV1191" t="s"/>
      <c r="AW1191" t="s"/>
      <c r="AX1191" t="s"/>
      <c r="AY1191" t="n">
        <v>6796563</v>
      </c>
      <c r="AZ1191" t="s">
        <v>1578</v>
      </c>
      <c r="BA1191" t="s"/>
      <c r="BB1191" t="n">
        <v>14412</v>
      </c>
      <c r="BC1191" t="n">
        <v>13.641655</v>
      </c>
      <c r="BD1191" t="n">
        <v>52.427053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1576</v>
      </c>
      <c r="F1192" t="n">
        <v>-1</v>
      </c>
      <c r="G1192" t="s">
        <v>74</v>
      </c>
      <c r="H1192" t="s">
        <v>75</v>
      </c>
      <c r="I1192" t="s"/>
      <c r="J1192" t="s">
        <v>74</v>
      </c>
      <c r="K1192" t="n">
        <v>114.5</v>
      </c>
      <c r="L1192" t="s">
        <v>76</v>
      </c>
      <c r="M1192" t="s"/>
      <c r="N1192" t="s">
        <v>927</v>
      </c>
      <c r="O1192" t="s">
        <v>78</v>
      </c>
      <c r="P1192" t="s">
        <v>1576</v>
      </c>
      <c r="Q1192" t="s"/>
      <c r="R1192" t="s">
        <v>79</v>
      </c>
      <c r="S1192" t="s">
        <v>1581</v>
      </c>
      <c r="T1192" t="s">
        <v>81</v>
      </c>
      <c r="U1192" t="s">
        <v>82</v>
      </c>
      <c r="V1192" t="s">
        <v>83</v>
      </c>
      <c r="W1192" t="s">
        <v>108</v>
      </c>
      <c r="X1192" t="s"/>
      <c r="Y1192" t="s">
        <v>85</v>
      </c>
      <c r="Z1192">
        <f>HYPERLINK("https://hotelmonitor-cachepage.eclerx.com/savepage/tk_15444275080342252_sr_2399.html","info")</f>
        <v/>
      </c>
      <c r="AA1192" t="n">
        <v>-6796563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88</v>
      </c>
      <c r="AO1192" t="s"/>
      <c r="AP1192" t="n">
        <v>426</v>
      </c>
      <c r="AQ1192" t="s">
        <v>89</v>
      </c>
      <c r="AR1192" t="s"/>
      <c r="AS1192" t="s"/>
      <c r="AT1192" t="s">
        <v>90</v>
      </c>
      <c r="AU1192" t="s"/>
      <c r="AV1192" t="s"/>
      <c r="AW1192" t="s"/>
      <c r="AX1192" t="s"/>
      <c r="AY1192" t="n">
        <v>6796563</v>
      </c>
      <c r="AZ1192" t="s">
        <v>1578</v>
      </c>
      <c r="BA1192" t="s"/>
      <c r="BB1192" t="n">
        <v>14412</v>
      </c>
      <c r="BC1192" t="n">
        <v>13.641655</v>
      </c>
      <c r="BD1192" t="n">
        <v>52.427053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1576</v>
      </c>
      <c r="F1193" t="n">
        <v>-1</v>
      </c>
      <c r="G1193" t="s">
        <v>74</v>
      </c>
      <c r="H1193" t="s">
        <v>75</v>
      </c>
      <c r="I1193" t="s"/>
      <c r="J1193" t="s">
        <v>74</v>
      </c>
      <c r="K1193" t="n">
        <v>115.5</v>
      </c>
      <c r="L1193" t="s">
        <v>76</v>
      </c>
      <c r="M1193" t="s"/>
      <c r="N1193" t="s">
        <v>166</v>
      </c>
      <c r="O1193" t="s">
        <v>78</v>
      </c>
      <c r="P1193" t="s">
        <v>1576</v>
      </c>
      <c r="Q1193" t="s"/>
      <c r="R1193" t="s">
        <v>79</v>
      </c>
      <c r="S1193" t="s">
        <v>1582</v>
      </c>
      <c r="T1193" t="s">
        <v>81</v>
      </c>
      <c r="U1193" t="s">
        <v>82</v>
      </c>
      <c r="V1193" t="s">
        <v>83</v>
      </c>
      <c r="W1193" t="s">
        <v>84</v>
      </c>
      <c r="X1193" t="s"/>
      <c r="Y1193" t="s">
        <v>85</v>
      </c>
      <c r="Z1193">
        <f>HYPERLINK("https://hotelmonitor-cachepage.eclerx.com/savepage/tk_15444275080342252_sr_2399.html","info")</f>
        <v/>
      </c>
      <c r="AA1193" t="n">
        <v>-6796563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88</v>
      </c>
      <c r="AO1193" t="s"/>
      <c r="AP1193" t="n">
        <v>426</v>
      </c>
      <c r="AQ1193" t="s">
        <v>89</v>
      </c>
      <c r="AR1193" t="s"/>
      <c r="AS1193" t="s"/>
      <c r="AT1193" t="s">
        <v>90</v>
      </c>
      <c r="AU1193" t="s"/>
      <c r="AV1193" t="s"/>
      <c r="AW1193" t="s"/>
      <c r="AX1193" t="s"/>
      <c r="AY1193" t="n">
        <v>6796563</v>
      </c>
      <c r="AZ1193" t="s">
        <v>1578</v>
      </c>
      <c r="BA1193" t="s"/>
      <c r="BB1193" t="n">
        <v>14412</v>
      </c>
      <c r="BC1193" t="n">
        <v>13.641655</v>
      </c>
      <c r="BD1193" t="n">
        <v>52.427053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1576</v>
      </c>
      <c r="F1194" t="n">
        <v>-1</v>
      </c>
      <c r="G1194" t="s">
        <v>74</v>
      </c>
      <c r="H1194" t="s">
        <v>75</v>
      </c>
      <c r="I1194" t="s"/>
      <c r="J1194" t="s">
        <v>74</v>
      </c>
      <c r="K1194" t="n">
        <v>126</v>
      </c>
      <c r="L1194" t="s">
        <v>76</v>
      </c>
      <c r="M1194" t="s"/>
      <c r="N1194" t="s">
        <v>371</v>
      </c>
      <c r="O1194" t="s">
        <v>78</v>
      </c>
      <c r="P1194" t="s">
        <v>1576</v>
      </c>
      <c r="Q1194" t="s"/>
      <c r="R1194" t="s">
        <v>79</v>
      </c>
      <c r="S1194" t="s">
        <v>464</v>
      </c>
      <c r="T1194" t="s">
        <v>81</v>
      </c>
      <c r="U1194" t="s">
        <v>82</v>
      </c>
      <c r="V1194" t="s">
        <v>83</v>
      </c>
      <c r="W1194" t="s">
        <v>84</v>
      </c>
      <c r="X1194" t="s"/>
      <c r="Y1194" t="s">
        <v>85</v>
      </c>
      <c r="Z1194">
        <f>HYPERLINK("https://hotelmonitor-cachepage.eclerx.com/savepage/tk_15444275080342252_sr_2399.html","info")</f>
        <v/>
      </c>
      <c r="AA1194" t="n">
        <v>-6796563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88</v>
      </c>
      <c r="AO1194" t="s"/>
      <c r="AP1194" t="n">
        <v>426</v>
      </c>
      <c r="AQ1194" t="s">
        <v>89</v>
      </c>
      <c r="AR1194" t="s"/>
      <c r="AS1194" t="s"/>
      <c r="AT1194" t="s">
        <v>90</v>
      </c>
      <c r="AU1194" t="s"/>
      <c r="AV1194" t="s"/>
      <c r="AW1194" t="s"/>
      <c r="AX1194" t="s"/>
      <c r="AY1194" t="n">
        <v>6796563</v>
      </c>
      <c r="AZ1194" t="s">
        <v>1578</v>
      </c>
      <c r="BA1194" t="s"/>
      <c r="BB1194" t="n">
        <v>14412</v>
      </c>
      <c r="BC1194" t="n">
        <v>13.641655</v>
      </c>
      <c r="BD1194" t="n">
        <v>52.427053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1576</v>
      </c>
      <c r="F1195" t="n">
        <v>-1</v>
      </c>
      <c r="G1195" t="s">
        <v>74</v>
      </c>
      <c r="H1195" t="s">
        <v>75</v>
      </c>
      <c r="I1195" t="s"/>
      <c r="J1195" t="s">
        <v>74</v>
      </c>
      <c r="K1195" t="n">
        <v>157.5</v>
      </c>
      <c r="L1195" t="s">
        <v>76</v>
      </c>
      <c r="M1195" t="s"/>
      <c r="N1195" t="s">
        <v>371</v>
      </c>
      <c r="O1195" t="s">
        <v>78</v>
      </c>
      <c r="P1195" t="s">
        <v>1576</v>
      </c>
      <c r="Q1195" t="s"/>
      <c r="R1195" t="s">
        <v>79</v>
      </c>
      <c r="S1195" t="s">
        <v>1237</v>
      </c>
      <c r="T1195" t="s">
        <v>81</v>
      </c>
      <c r="U1195" t="s">
        <v>82</v>
      </c>
      <c r="V1195" t="s">
        <v>83</v>
      </c>
      <c r="W1195" t="s">
        <v>84</v>
      </c>
      <c r="X1195" t="s"/>
      <c r="Y1195" t="s">
        <v>85</v>
      </c>
      <c r="Z1195">
        <f>HYPERLINK("https://hotelmonitor-cachepage.eclerx.com/savepage/tk_15444275080342252_sr_2399.html","info")</f>
        <v/>
      </c>
      <c r="AA1195" t="n">
        <v>-6796563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88</v>
      </c>
      <c r="AO1195" t="s"/>
      <c r="AP1195" t="n">
        <v>426</v>
      </c>
      <c r="AQ1195" t="s">
        <v>89</v>
      </c>
      <c r="AR1195" t="s"/>
      <c r="AS1195" t="s"/>
      <c r="AT1195" t="s">
        <v>90</v>
      </c>
      <c r="AU1195" t="s"/>
      <c r="AV1195" t="s"/>
      <c r="AW1195" t="s"/>
      <c r="AX1195" t="s"/>
      <c r="AY1195" t="n">
        <v>6796563</v>
      </c>
      <c r="AZ1195" t="s">
        <v>1578</v>
      </c>
      <c r="BA1195" t="s"/>
      <c r="BB1195" t="n">
        <v>14412</v>
      </c>
      <c r="BC1195" t="n">
        <v>13.641655</v>
      </c>
      <c r="BD1195" t="n">
        <v>52.427053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1576</v>
      </c>
      <c r="F1196" t="n">
        <v>-1</v>
      </c>
      <c r="G1196" t="s">
        <v>74</v>
      </c>
      <c r="H1196" t="s">
        <v>75</v>
      </c>
      <c r="I1196" t="s"/>
      <c r="J1196" t="s">
        <v>74</v>
      </c>
      <c r="K1196" t="n">
        <v>177.5</v>
      </c>
      <c r="L1196" t="s">
        <v>76</v>
      </c>
      <c r="M1196" t="s"/>
      <c r="N1196" t="s">
        <v>371</v>
      </c>
      <c r="O1196" t="s">
        <v>78</v>
      </c>
      <c r="P1196" t="s">
        <v>1576</v>
      </c>
      <c r="Q1196" t="s"/>
      <c r="R1196" t="s">
        <v>79</v>
      </c>
      <c r="S1196" t="s">
        <v>1583</v>
      </c>
      <c r="T1196" t="s">
        <v>81</v>
      </c>
      <c r="U1196" t="s">
        <v>82</v>
      </c>
      <c r="V1196" t="s">
        <v>83</v>
      </c>
      <c r="W1196" t="s">
        <v>108</v>
      </c>
      <c r="X1196" t="s"/>
      <c r="Y1196" t="s">
        <v>85</v>
      </c>
      <c r="Z1196">
        <f>HYPERLINK("https://hotelmonitor-cachepage.eclerx.com/savepage/tk_15444275080342252_sr_2399.html","info")</f>
        <v/>
      </c>
      <c r="AA1196" t="n">
        <v>-6796563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88</v>
      </c>
      <c r="AO1196" t="s"/>
      <c r="AP1196" t="n">
        <v>426</v>
      </c>
      <c r="AQ1196" t="s">
        <v>89</v>
      </c>
      <c r="AR1196" t="s"/>
      <c r="AS1196" t="s"/>
      <c r="AT1196" t="s">
        <v>90</v>
      </c>
      <c r="AU1196" t="s"/>
      <c r="AV1196" t="s"/>
      <c r="AW1196" t="s"/>
      <c r="AX1196" t="s"/>
      <c r="AY1196" t="n">
        <v>6796563</v>
      </c>
      <c r="AZ1196" t="s">
        <v>1578</v>
      </c>
      <c r="BA1196" t="s"/>
      <c r="BB1196" t="n">
        <v>14412</v>
      </c>
      <c r="BC1196" t="n">
        <v>13.641655</v>
      </c>
      <c r="BD1196" t="n">
        <v>52.427053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1584</v>
      </c>
      <c r="F1197" t="n">
        <v>-1</v>
      </c>
      <c r="G1197" t="s">
        <v>74</v>
      </c>
      <c r="H1197" t="s">
        <v>75</v>
      </c>
      <c r="I1197" t="s"/>
      <c r="J1197" t="s">
        <v>74</v>
      </c>
      <c r="K1197" t="n">
        <v>55.8</v>
      </c>
      <c r="L1197" t="s">
        <v>76</v>
      </c>
      <c r="M1197" t="s"/>
      <c r="N1197" t="s">
        <v>1585</v>
      </c>
      <c r="O1197" t="s">
        <v>78</v>
      </c>
      <c r="P1197" t="s">
        <v>1584</v>
      </c>
      <c r="Q1197" t="s"/>
      <c r="R1197" t="s">
        <v>79</v>
      </c>
      <c r="S1197" t="s">
        <v>1586</v>
      </c>
      <c r="T1197" t="s">
        <v>81</v>
      </c>
      <c r="U1197" t="s">
        <v>82</v>
      </c>
      <c r="V1197" t="s">
        <v>83</v>
      </c>
      <c r="W1197" t="s">
        <v>84</v>
      </c>
      <c r="X1197" t="s"/>
      <c r="Y1197" t="s">
        <v>85</v>
      </c>
      <c r="Z1197">
        <f>HYPERLINK("https://hotelmonitor-cachepage.eclerx.com/savepage/tk_15444264178847373_sr_2399.html","info")</f>
        <v/>
      </c>
      <c r="AA1197" t="n">
        <v>-2667993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88</v>
      </c>
      <c r="AO1197" t="s"/>
      <c r="AP1197" t="n">
        <v>106</v>
      </c>
      <c r="AQ1197" t="s">
        <v>89</v>
      </c>
      <c r="AR1197" t="s"/>
      <c r="AS1197" t="s"/>
      <c r="AT1197" t="s">
        <v>90</v>
      </c>
      <c r="AU1197" t="s"/>
      <c r="AV1197" t="s"/>
      <c r="AW1197" t="s"/>
      <c r="AX1197" t="s"/>
      <c r="AY1197" t="n">
        <v>2667993</v>
      </c>
      <c r="AZ1197" t="s">
        <v>1587</v>
      </c>
      <c r="BA1197" t="s"/>
      <c r="BB1197" t="n">
        <v>82271</v>
      </c>
      <c r="BC1197" t="n">
        <v>13.329313</v>
      </c>
      <c r="BD1197" t="n">
        <v>52.52335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1584</v>
      </c>
      <c r="F1198" t="n">
        <v>-1</v>
      </c>
      <c r="G1198" t="s">
        <v>74</v>
      </c>
      <c r="H1198" t="s">
        <v>75</v>
      </c>
      <c r="I1198" t="s"/>
      <c r="J1198" t="s">
        <v>74</v>
      </c>
      <c r="K1198" t="n">
        <v>62</v>
      </c>
      <c r="L1198" t="s">
        <v>76</v>
      </c>
      <c r="M1198" t="s"/>
      <c r="N1198" t="s">
        <v>158</v>
      </c>
      <c r="O1198" t="s">
        <v>78</v>
      </c>
      <c r="P1198" t="s">
        <v>1584</v>
      </c>
      <c r="Q1198" t="s"/>
      <c r="R1198" t="s">
        <v>79</v>
      </c>
      <c r="S1198" t="s">
        <v>540</v>
      </c>
      <c r="T1198" t="s">
        <v>81</v>
      </c>
      <c r="U1198" t="s">
        <v>82</v>
      </c>
      <c r="V1198" t="s">
        <v>83</v>
      </c>
      <c r="W1198" t="s">
        <v>84</v>
      </c>
      <c r="X1198" t="s"/>
      <c r="Y1198" t="s">
        <v>85</v>
      </c>
      <c r="Z1198">
        <f>HYPERLINK("https://hotelmonitor-cachepage.eclerx.com/savepage/tk_15444264178847373_sr_2399.html","info")</f>
        <v/>
      </c>
      <c r="AA1198" t="n">
        <v>-2667993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88</v>
      </c>
      <c r="AO1198" t="s"/>
      <c r="AP1198" t="n">
        <v>106</v>
      </c>
      <c r="AQ1198" t="s">
        <v>89</v>
      </c>
      <c r="AR1198" t="s"/>
      <c r="AS1198" t="s"/>
      <c r="AT1198" t="s">
        <v>90</v>
      </c>
      <c r="AU1198" t="s"/>
      <c r="AV1198" t="s"/>
      <c r="AW1198" t="s"/>
      <c r="AX1198" t="s"/>
      <c r="AY1198" t="n">
        <v>2667993</v>
      </c>
      <c r="AZ1198" t="s">
        <v>1587</v>
      </c>
      <c r="BA1198" t="s"/>
      <c r="BB1198" t="n">
        <v>82271</v>
      </c>
      <c r="BC1198" t="n">
        <v>13.329313</v>
      </c>
      <c r="BD1198" t="n">
        <v>52.52335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1584</v>
      </c>
      <c r="F1199" t="n">
        <v>-1</v>
      </c>
      <c r="G1199" t="s">
        <v>74</v>
      </c>
      <c r="H1199" t="s">
        <v>75</v>
      </c>
      <c r="I1199" t="s"/>
      <c r="J1199" t="s">
        <v>74</v>
      </c>
      <c r="K1199" t="n">
        <v>64.8</v>
      </c>
      <c r="L1199" t="s">
        <v>76</v>
      </c>
      <c r="M1199" t="s"/>
      <c r="N1199" t="s">
        <v>840</v>
      </c>
      <c r="O1199" t="s">
        <v>78</v>
      </c>
      <c r="P1199" t="s">
        <v>1584</v>
      </c>
      <c r="Q1199" t="s"/>
      <c r="R1199" t="s">
        <v>79</v>
      </c>
      <c r="S1199" t="s">
        <v>1588</v>
      </c>
      <c r="T1199" t="s">
        <v>81</v>
      </c>
      <c r="U1199" t="s">
        <v>82</v>
      </c>
      <c r="V1199" t="s">
        <v>83</v>
      </c>
      <c r="W1199" t="s">
        <v>84</v>
      </c>
      <c r="X1199" t="s"/>
      <c r="Y1199" t="s">
        <v>85</v>
      </c>
      <c r="Z1199">
        <f>HYPERLINK("https://hotelmonitor-cachepage.eclerx.com/savepage/tk_15444264178847373_sr_2399.html","info")</f>
        <v/>
      </c>
      <c r="AA1199" t="n">
        <v>-2667993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88</v>
      </c>
      <c r="AO1199" t="s"/>
      <c r="AP1199" t="n">
        <v>106</v>
      </c>
      <c r="AQ1199" t="s">
        <v>89</v>
      </c>
      <c r="AR1199" t="s"/>
      <c r="AS1199" t="s"/>
      <c r="AT1199" t="s">
        <v>90</v>
      </c>
      <c r="AU1199" t="s"/>
      <c r="AV1199" t="s"/>
      <c r="AW1199" t="s"/>
      <c r="AX1199" t="s"/>
      <c r="AY1199" t="n">
        <v>2667993</v>
      </c>
      <c r="AZ1199" t="s">
        <v>1587</v>
      </c>
      <c r="BA1199" t="s"/>
      <c r="BB1199" t="n">
        <v>82271</v>
      </c>
      <c r="BC1199" t="n">
        <v>13.329313</v>
      </c>
      <c r="BD1199" t="n">
        <v>52.52335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1584</v>
      </c>
      <c r="F1200" t="n">
        <v>-1</v>
      </c>
      <c r="G1200" t="s">
        <v>74</v>
      </c>
      <c r="H1200" t="s">
        <v>75</v>
      </c>
      <c r="I1200" t="s"/>
      <c r="J1200" t="s">
        <v>74</v>
      </c>
      <c r="K1200" t="n">
        <v>72</v>
      </c>
      <c r="L1200" t="s">
        <v>76</v>
      </c>
      <c r="M1200" t="s"/>
      <c r="N1200" t="s">
        <v>840</v>
      </c>
      <c r="O1200" t="s">
        <v>78</v>
      </c>
      <c r="P1200" t="s">
        <v>1584</v>
      </c>
      <c r="Q1200" t="s"/>
      <c r="R1200" t="s">
        <v>79</v>
      </c>
      <c r="S1200" t="s">
        <v>127</v>
      </c>
      <c r="T1200" t="s">
        <v>81</v>
      </c>
      <c r="U1200" t="s">
        <v>82</v>
      </c>
      <c r="V1200" t="s">
        <v>83</v>
      </c>
      <c r="W1200" t="s">
        <v>84</v>
      </c>
      <c r="X1200" t="s"/>
      <c r="Y1200" t="s">
        <v>85</v>
      </c>
      <c r="Z1200">
        <f>HYPERLINK("https://hotelmonitor-cachepage.eclerx.com/savepage/tk_15444264178847373_sr_2399.html","info")</f>
        <v/>
      </c>
      <c r="AA1200" t="n">
        <v>-2667993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88</v>
      </c>
      <c r="AO1200" t="s"/>
      <c r="AP1200" t="n">
        <v>106</v>
      </c>
      <c r="AQ1200" t="s">
        <v>89</v>
      </c>
      <c r="AR1200" t="s"/>
      <c r="AS1200" t="s"/>
      <c r="AT1200" t="s">
        <v>90</v>
      </c>
      <c r="AU1200" t="s"/>
      <c r="AV1200" t="s"/>
      <c r="AW1200" t="s"/>
      <c r="AX1200" t="s"/>
      <c r="AY1200" t="n">
        <v>2667993</v>
      </c>
      <c r="AZ1200" t="s">
        <v>1587</v>
      </c>
      <c r="BA1200" t="s"/>
      <c r="BB1200" t="n">
        <v>82271</v>
      </c>
      <c r="BC1200" t="n">
        <v>13.329313</v>
      </c>
      <c r="BD1200" t="n">
        <v>52.52335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1584</v>
      </c>
      <c r="F1201" t="n">
        <v>-1</v>
      </c>
      <c r="G1201" t="s">
        <v>74</v>
      </c>
      <c r="H1201" t="s">
        <v>75</v>
      </c>
      <c r="I1201" t="s"/>
      <c r="J1201" t="s">
        <v>74</v>
      </c>
      <c r="K1201" t="n">
        <v>93.59999999999999</v>
      </c>
      <c r="L1201" t="s">
        <v>76</v>
      </c>
      <c r="M1201" t="s"/>
      <c r="N1201" t="s">
        <v>840</v>
      </c>
      <c r="O1201" t="s">
        <v>78</v>
      </c>
      <c r="P1201" t="s">
        <v>1584</v>
      </c>
      <c r="Q1201" t="s"/>
      <c r="R1201" t="s">
        <v>79</v>
      </c>
      <c r="S1201" t="s">
        <v>1589</v>
      </c>
      <c r="T1201" t="s">
        <v>81</v>
      </c>
      <c r="U1201" t="s">
        <v>82</v>
      </c>
      <c r="V1201" t="s">
        <v>83</v>
      </c>
      <c r="W1201" t="s">
        <v>108</v>
      </c>
      <c r="X1201" t="s"/>
      <c r="Y1201" t="s">
        <v>85</v>
      </c>
      <c r="Z1201">
        <f>HYPERLINK("https://hotelmonitor-cachepage.eclerx.com/savepage/tk_15444264178847373_sr_2399.html","info")</f>
        <v/>
      </c>
      <c r="AA1201" t="n">
        <v>-2667993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88</v>
      </c>
      <c r="AO1201" t="s"/>
      <c r="AP1201" t="n">
        <v>106</v>
      </c>
      <c r="AQ1201" t="s">
        <v>89</v>
      </c>
      <c r="AR1201" t="s"/>
      <c r="AS1201" t="s"/>
      <c r="AT1201" t="s">
        <v>90</v>
      </c>
      <c r="AU1201" t="s"/>
      <c r="AV1201" t="s"/>
      <c r="AW1201" t="s"/>
      <c r="AX1201" t="s"/>
      <c r="AY1201" t="n">
        <v>2667993</v>
      </c>
      <c r="AZ1201" t="s">
        <v>1587</v>
      </c>
      <c r="BA1201" t="s"/>
      <c r="BB1201" t="n">
        <v>82271</v>
      </c>
      <c r="BC1201" t="n">
        <v>13.329313</v>
      </c>
      <c r="BD1201" t="n">
        <v>52.52335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1584</v>
      </c>
      <c r="F1202" t="n">
        <v>-1</v>
      </c>
      <c r="G1202" t="s">
        <v>74</v>
      </c>
      <c r="H1202" t="s">
        <v>75</v>
      </c>
      <c r="I1202" t="s"/>
      <c r="J1202" t="s">
        <v>74</v>
      </c>
      <c r="K1202" t="n">
        <v>104</v>
      </c>
      <c r="L1202" t="s">
        <v>76</v>
      </c>
      <c r="M1202" t="s"/>
      <c r="N1202" t="s">
        <v>179</v>
      </c>
      <c r="O1202" t="s">
        <v>78</v>
      </c>
      <c r="P1202" t="s">
        <v>1584</v>
      </c>
      <c r="Q1202" t="s"/>
      <c r="R1202" t="s">
        <v>79</v>
      </c>
      <c r="S1202" t="s">
        <v>860</v>
      </c>
      <c r="T1202" t="s">
        <v>81</v>
      </c>
      <c r="U1202" t="s">
        <v>82</v>
      </c>
      <c r="V1202" t="s">
        <v>83</v>
      </c>
      <c r="W1202" t="s">
        <v>84</v>
      </c>
      <c r="X1202" t="s"/>
      <c r="Y1202" t="s">
        <v>85</v>
      </c>
      <c r="Z1202">
        <f>HYPERLINK("https://hotelmonitor-cachepage.eclerx.com/savepage/tk_15444264178847373_sr_2399.html","info")</f>
        <v/>
      </c>
      <c r="AA1202" t="n">
        <v>-2667993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88</v>
      </c>
      <c r="AO1202" t="s"/>
      <c r="AP1202" t="n">
        <v>106</v>
      </c>
      <c r="AQ1202" t="s">
        <v>89</v>
      </c>
      <c r="AR1202" t="s"/>
      <c r="AS1202" t="s"/>
      <c r="AT1202" t="s">
        <v>90</v>
      </c>
      <c r="AU1202" t="s"/>
      <c r="AV1202" t="s"/>
      <c r="AW1202" t="s"/>
      <c r="AX1202" t="s"/>
      <c r="AY1202" t="n">
        <v>2667993</v>
      </c>
      <c r="AZ1202" t="s">
        <v>1587</v>
      </c>
      <c r="BA1202" t="s"/>
      <c r="BB1202" t="n">
        <v>82271</v>
      </c>
      <c r="BC1202" t="n">
        <v>13.329313</v>
      </c>
      <c r="BD1202" t="n">
        <v>52.52335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1584</v>
      </c>
      <c r="F1203" t="n">
        <v>-1</v>
      </c>
      <c r="G1203" t="s">
        <v>74</v>
      </c>
      <c r="H1203" t="s">
        <v>75</v>
      </c>
      <c r="I1203" t="s"/>
      <c r="J1203" t="s">
        <v>74</v>
      </c>
      <c r="K1203" t="n">
        <v>111.6</v>
      </c>
      <c r="L1203" t="s">
        <v>76</v>
      </c>
      <c r="M1203" t="s"/>
      <c r="N1203" t="s">
        <v>371</v>
      </c>
      <c r="O1203" t="s">
        <v>78</v>
      </c>
      <c r="P1203" t="s">
        <v>1584</v>
      </c>
      <c r="Q1203" t="s"/>
      <c r="R1203" t="s">
        <v>79</v>
      </c>
      <c r="S1203" t="s">
        <v>1360</v>
      </c>
      <c r="T1203" t="s">
        <v>81</v>
      </c>
      <c r="U1203" t="s">
        <v>82</v>
      </c>
      <c r="V1203" t="s">
        <v>83</v>
      </c>
      <c r="W1203" t="s">
        <v>84</v>
      </c>
      <c r="X1203" t="s"/>
      <c r="Y1203" t="s">
        <v>85</v>
      </c>
      <c r="Z1203">
        <f>HYPERLINK("https://hotelmonitor-cachepage.eclerx.com/savepage/tk_15444264178847373_sr_2399.html","info")</f>
        <v/>
      </c>
      <c r="AA1203" t="n">
        <v>-2667993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88</v>
      </c>
      <c r="AO1203" t="s"/>
      <c r="AP1203" t="n">
        <v>106</v>
      </c>
      <c r="AQ1203" t="s">
        <v>89</v>
      </c>
      <c r="AR1203" t="s"/>
      <c r="AS1203" t="s"/>
      <c r="AT1203" t="s">
        <v>90</v>
      </c>
      <c r="AU1203" t="s"/>
      <c r="AV1203" t="s"/>
      <c r="AW1203" t="s"/>
      <c r="AX1203" t="s"/>
      <c r="AY1203" t="n">
        <v>2667993</v>
      </c>
      <c r="AZ1203" t="s">
        <v>1587</v>
      </c>
      <c r="BA1203" t="s"/>
      <c r="BB1203" t="n">
        <v>82271</v>
      </c>
      <c r="BC1203" t="n">
        <v>13.329313</v>
      </c>
      <c r="BD1203" t="n">
        <v>52.52335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1584</v>
      </c>
      <c r="F1204" t="n">
        <v>-1</v>
      </c>
      <c r="G1204" t="s">
        <v>74</v>
      </c>
      <c r="H1204" t="s">
        <v>75</v>
      </c>
      <c r="I1204" t="s"/>
      <c r="J1204" t="s">
        <v>74</v>
      </c>
      <c r="K1204" t="n">
        <v>124.2</v>
      </c>
      <c r="L1204" t="s">
        <v>76</v>
      </c>
      <c r="M1204" t="s"/>
      <c r="N1204" t="s">
        <v>371</v>
      </c>
      <c r="O1204" t="s">
        <v>78</v>
      </c>
      <c r="P1204" t="s">
        <v>1584</v>
      </c>
      <c r="Q1204" t="s"/>
      <c r="R1204" t="s">
        <v>79</v>
      </c>
      <c r="S1204" t="s">
        <v>1590</v>
      </c>
      <c r="T1204" t="s">
        <v>81</v>
      </c>
      <c r="U1204" t="s">
        <v>82</v>
      </c>
      <c r="V1204" t="s">
        <v>83</v>
      </c>
      <c r="W1204" t="s">
        <v>84</v>
      </c>
      <c r="X1204" t="s"/>
      <c r="Y1204" t="s">
        <v>85</v>
      </c>
      <c r="Z1204">
        <f>HYPERLINK("https://hotelmonitor-cachepage.eclerx.com/savepage/tk_15444264178847373_sr_2399.html","info")</f>
        <v/>
      </c>
      <c r="AA1204" t="n">
        <v>-2667993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88</v>
      </c>
      <c r="AO1204" t="s"/>
      <c r="AP1204" t="n">
        <v>106</v>
      </c>
      <c r="AQ1204" t="s">
        <v>89</v>
      </c>
      <c r="AR1204" t="s"/>
      <c r="AS1204" t="s"/>
      <c r="AT1204" t="s">
        <v>90</v>
      </c>
      <c r="AU1204" t="s"/>
      <c r="AV1204" t="s"/>
      <c r="AW1204" t="s"/>
      <c r="AX1204" t="s"/>
      <c r="AY1204" t="n">
        <v>2667993</v>
      </c>
      <c r="AZ1204" t="s">
        <v>1587</v>
      </c>
      <c r="BA1204" t="s"/>
      <c r="BB1204" t="n">
        <v>82271</v>
      </c>
      <c r="BC1204" t="n">
        <v>13.329313</v>
      </c>
      <c r="BD1204" t="n">
        <v>52.52335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1584</v>
      </c>
      <c r="F1205" t="n">
        <v>-1</v>
      </c>
      <c r="G1205" t="s">
        <v>74</v>
      </c>
      <c r="H1205" t="s">
        <v>75</v>
      </c>
      <c r="I1205" t="s"/>
      <c r="J1205" t="s">
        <v>74</v>
      </c>
      <c r="K1205" t="n">
        <v>128.35</v>
      </c>
      <c r="L1205" t="s">
        <v>76</v>
      </c>
      <c r="M1205" t="s"/>
      <c r="N1205" t="s">
        <v>1591</v>
      </c>
      <c r="O1205" t="s">
        <v>78</v>
      </c>
      <c r="P1205" t="s">
        <v>1584</v>
      </c>
      <c r="Q1205" t="s"/>
      <c r="R1205" t="s">
        <v>79</v>
      </c>
      <c r="S1205" t="s">
        <v>1592</v>
      </c>
      <c r="T1205" t="s">
        <v>81</v>
      </c>
      <c r="U1205" t="s">
        <v>82</v>
      </c>
      <c r="V1205" t="s">
        <v>83</v>
      </c>
      <c r="W1205" t="s">
        <v>84</v>
      </c>
      <c r="X1205" t="s"/>
      <c r="Y1205" t="s">
        <v>85</v>
      </c>
      <c r="Z1205">
        <f>HYPERLINK("https://hotelmonitor-cachepage.eclerx.com/savepage/tk_15444264178847373_sr_2399.html","info")</f>
        <v/>
      </c>
      <c r="AA1205" t="n">
        <v>-2667993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88</v>
      </c>
      <c r="AO1205" t="s"/>
      <c r="AP1205" t="n">
        <v>106</v>
      </c>
      <c r="AQ1205" t="s">
        <v>89</v>
      </c>
      <c r="AR1205" t="s"/>
      <c r="AS1205" t="s"/>
      <c r="AT1205" t="s">
        <v>90</v>
      </c>
      <c r="AU1205" t="s"/>
      <c r="AV1205" t="s"/>
      <c r="AW1205" t="s"/>
      <c r="AX1205" t="s"/>
      <c r="AY1205" t="n">
        <v>2667993</v>
      </c>
      <c r="AZ1205" t="s">
        <v>1587</v>
      </c>
      <c r="BA1205" t="s"/>
      <c r="BB1205" t="n">
        <v>82271</v>
      </c>
      <c r="BC1205" t="n">
        <v>13.329313</v>
      </c>
      <c r="BD1205" t="n">
        <v>52.52335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1584</v>
      </c>
      <c r="F1206" t="n">
        <v>-1</v>
      </c>
      <c r="G1206" t="s">
        <v>74</v>
      </c>
      <c r="H1206" t="s">
        <v>75</v>
      </c>
      <c r="I1206" t="s"/>
      <c r="J1206" t="s">
        <v>74</v>
      </c>
      <c r="K1206" t="n">
        <v>141.5</v>
      </c>
      <c r="L1206" t="s">
        <v>76</v>
      </c>
      <c r="M1206" t="s"/>
      <c r="N1206" t="s">
        <v>1591</v>
      </c>
      <c r="O1206" t="s">
        <v>78</v>
      </c>
      <c r="P1206" t="s">
        <v>1584</v>
      </c>
      <c r="Q1206" t="s"/>
      <c r="R1206" t="s">
        <v>79</v>
      </c>
      <c r="S1206" t="s">
        <v>1593</v>
      </c>
      <c r="T1206" t="s">
        <v>81</v>
      </c>
      <c r="U1206" t="s">
        <v>82</v>
      </c>
      <c r="V1206" t="s">
        <v>83</v>
      </c>
      <c r="W1206" t="s">
        <v>84</v>
      </c>
      <c r="X1206" t="s"/>
      <c r="Y1206" t="s">
        <v>85</v>
      </c>
      <c r="Z1206">
        <f>HYPERLINK("https://hotelmonitor-cachepage.eclerx.com/savepage/tk_15444264178847373_sr_2399.html","info")</f>
        <v/>
      </c>
      <c r="AA1206" t="n">
        <v>-2667993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88</v>
      </c>
      <c r="AO1206" t="s"/>
      <c r="AP1206" t="n">
        <v>106</v>
      </c>
      <c r="AQ1206" t="s">
        <v>89</v>
      </c>
      <c r="AR1206" t="s"/>
      <c r="AS1206" t="s"/>
      <c r="AT1206" t="s">
        <v>90</v>
      </c>
      <c r="AU1206" t="s"/>
      <c r="AV1206" t="s"/>
      <c r="AW1206" t="s"/>
      <c r="AX1206" t="s"/>
      <c r="AY1206" t="n">
        <v>2667993</v>
      </c>
      <c r="AZ1206" t="s">
        <v>1587</v>
      </c>
      <c r="BA1206" t="s"/>
      <c r="BB1206" t="n">
        <v>82271</v>
      </c>
      <c r="BC1206" t="n">
        <v>13.329313</v>
      </c>
      <c r="BD1206" t="n">
        <v>52.52335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1584</v>
      </c>
      <c r="F1207" t="n">
        <v>-1</v>
      </c>
      <c r="G1207" t="s">
        <v>74</v>
      </c>
      <c r="H1207" t="s">
        <v>75</v>
      </c>
      <c r="I1207" t="s"/>
      <c r="J1207" t="s">
        <v>74</v>
      </c>
      <c r="K1207" t="n">
        <v>144.9</v>
      </c>
      <c r="L1207" t="s">
        <v>76</v>
      </c>
      <c r="M1207" t="s"/>
      <c r="N1207" t="s">
        <v>371</v>
      </c>
      <c r="O1207" t="s">
        <v>78</v>
      </c>
      <c r="P1207" t="s">
        <v>1584</v>
      </c>
      <c r="Q1207" t="s"/>
      <c r="R1207" t="s">
        <v>79</v>
      </c>
      <c r="S1207" t="s">
        <v>1594</v>
      </c>
      <c r="T1207" t="s">
        <v>81</v>
      </c>
      <c r="U1207" t="s">
        <v>82</v>
      </c>
      <c r="V1207" t="s">
        <v>83</v>
      </c>
      <c r="W1207" t="s">
        <v>108</v>
      </c>
      <c r="X1207" t="s"/>
      <c r="Y1207" t="s">
        <v>85</v>
      </c>
      <c r="Z1207">
        <f>HYPERLINK("https://hotelmonitor-cachepage.eclerx.com/savepage/tk_15444264178847373_sr_2399.html","info")</f>
        <v/>
      </c>
      <c r="AA1207" t="n">
        <v>-2667993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88</v>
      </c>
      <c r="AO1207" t="s"/>
      <c r="AP1207" t="n">
        <v>106</v>
      </c>
      <c r="AQ1207" t="s">
        <v>89</v>
      </c>
      <c r="AR1207" t="s"/>
      <c r="AS1207" t="s"/>
      <c r="AT1207" t="s">
        <v>90</v>
      </c>
      <c r="AU1207" t="s"/>
      <c r="AV1207" t="s"/>
      <c r="AW1207" t="s"/>
      <c r="AX1207" t="s"/>
      <c r="AY1207" t="n">
        <v>2667993</v>
      </c>
      <c r="AZ1207" t="s">
        <v>1587</v>
      </c>
      <c r="BA1207" t="s"/>
      <c r="BB1207" t="n">
        <v>82271</v>
      </c>
      <c r="BC1207" t="n">
        <v>13.329313</v>
      </c>
      <c r="BD1207" t="n">
        <v>52.52335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1595</v>
      </c>
      <c r="F1208" t="n">
        <v>3631619</v>
      </c>
      <c r="G1208" t="s">
        <v>74</v>
      </c>
      <c r="H1208" t="s">
        <v>75</v>
      </c>
      <c r="I1208" t="s"/>
      <c r="J1208" t="s">
        <v>74</v>
      </c>
      <c r="K1208" t="n">
        <v>82</v>
      </c>
      <c r="L1208" t="s">
        <v>76</v>
      </c>
      <c r="M1208" t="s"/>
      <c r="N1208" t="s">
        <v>158</v>
      </c>
      <c r="O1208" t="s">
        <v>78</v>
      </c>
      <c r="P1208" t="s">
        <v>1596</v>
      </c>
      <c r="Q1208" t="s"/>
      <c r="R1208" t="s">
        <v>119</v>
      </c>
      <c r="S1208" t="s">
        <v>525</v>
      </c>
      <c r="T1208" t="s">
        <v>81</v>
      </c>
      <c r="U1208" t="s">
        <v>82</v>
      </c>
      <c r="V1208" t="s">
        <v>83</v>
      </c>
      <c r="W1208" t="s">
        <v>84</v>
      </c>
      <c r="X1208" t="s"/>
      <c r="Y1208" t="s">
        <v>85</v>
      </c>
      <c r="Z1208">
        <f>HYPERLINK("https://hotelmonitor-cachepage.eclerx.com/savepage/tk_15444267614941144_sr_2399.html","info")</f>
        <v/>
      </c>
      <c r="AA1208" t="n">
        <v>275313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88</v>
      </c>
      <c r="AO1208" t="s"/>
      <c r="AP1208" t="n">
        <v>203</v>
      </c>
      <c r="AQ1208" t="s">
        <v>89</v>
      </c>
      <c r="AR1208" t="s"/>
      <c r="AS1208" t="s"/>
      <c r="AT1208" t="s">
        <v>90</v>
      </c>
      <c r="AU1208" t="s"/>
      <c r="AV1208" t="s"/>
      <c r="AW1208" t="s"/>
      <c r="AX1208" t="s"/>
      <c r="AY1208" t="n">
        <v>2071487</v>
      </c>
      <c r="AZ1208" t="s">
        <v>1597</v>
      </c>
      <c r="BA1208" t="s"/>
      <c r="BB1208" t="n">
        <v>36727</v>
      </c>
      <c r="BC1208" t="n">
        <v>13.57841</v>
      </c>
      <c r="BD1208" t="n">
        <v>52.44746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1595</v>
      </c>
      <c r="F1209" t="n">
        <v>3631619</v>
      </c>
      <c r="G1209" t="s">
        <v>74</v>
      </c>
      <c r="H1209" t="s">
        <v>75</v>
      </c>
      <c r="I1209" t="s"/>
      <c r="J1209" t="s">
        <v>74</v>
      </c>
      <c r="K1209" t="n">
        <v>90</v>
      </c>
      <c r="L1209" t="s">
        <v>76</v>
      </c>
      <c r="M1209" t="s"/>
      <c r="N1209" t="s">
        <v>113</v>
      </c>
      <c r="O1209" t="s">
        <v>78</v>
      </c>
      <c r="P1209" t="s">
        <v>1596</v>
      </c>
      <c r="Q1209" t="s"/>
      <c r="R1209" t="s">
        <v>119</v>
      </c>
      <c r="S1209" t="s">
        <v>401</v>
      </c>
      <c r="T1209" t="s">
        <v>81</v>
      </c>
      <c r="U1209" t="s">
        <v>82</v>
      </c>
      <c r="V1209" t="s">
        <v>83</v>
      </c>
      <c r="W1209" t="s">
        <v>108</v>
      </c>
      <c r="X1209" t="s"/>
      <c r="Y1209" t="s">
        <v>85</v>
      </c>
      <c r="Z1209">
        <f>HYPERLINK("https://hotelmonitor-cachepage.eclerx.com/savepage/tk_15444267614941144_sr_2399.html","info")</f>
        <v/>
      </c>
      <c r="AA1209" t="n">
        <v>275313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88</v>
      </c>
      <c r="AO1209" t="s"/>
      <c r="AP1209" t="n">
        <v>203</v>
      </c>
      <c r="AQ1209" t="s">
        <v>89</v>
      </c>
      <c r="AR1209" t="s"/>
      <c r="AS1209" t="s"/>
      <c r="AT1209" t="s">
        <v>90</v>
      </c>
      <c r="AU1209" t="s"/>
      <c r="AV1209" t="s"/>
      <c r="AW1209" t="s"/>
      <c r="AX1209" t="s"/>
      <c r="AY1209" t="n">
        <v>2071487</v>
      </c>
      <c r="AZ1209" t="s">
        <v>1597</v>
      </c>
      <c r="BA1209" t="s"/>
      <c r="BB1209" t="n">
        <v>36727</v>
      </c>
      <c r="BC1209" t="n">
        <v>13.57841</v>
      </c>
      <c r="BD1209" t="n">
        <v>52.44746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1595</v>
      </c>
      <c r="F1210" t="n">
        <v>3631619</v>
      </c>
      <c r="G1210" t="s">
        <v>74</v>
      </c>
      <c r="H1210" t="s">
        <v>75</v>
      </c>
      <c r="I1210" t="s"/>
      <c r="J1210" t="s">
        <v>74</v>
      </c>
      <c r="K1210" t="n">
        <v>98</v>
      </c>
      <c r="L1210" t="s">
        <v>76</v>
      </c>
      <c r="M1210" t="s"/>
      <c r="N1210" t="s">
        <v>1598</v>
      </c>
      <c r="O1210" t="s">
        <v>78</v>
      </c>
      <c r="P1210" t="s">
        <v>1596</v>
      </c>
      <c r="Q1210" t="s"/>
      <c r="R1210" t="s">
        <v>119</v>
      </c>
      <c r="S1210" t="s">
        <v>331</v>
      </c>
      <c r="T1210" t="s">
        <v>81</v>
      </c>
      <c r="U1210" t="s">
        <v>82</v>
      </c>
      <c r="V1210" t="s">
        <v>83</v>
      </c>
      <c r="W1210" t="s">
        <v>108</v>
      </c>
      <c r="X1210" t="s"/>
      <c r="Y1210" t="s">
        <v>85</v>
      </c>
      <c r="Z1210">
        <f>HYPERLINK("https://hotelmonitor-cachepage.eclerx.com/savepage/tk_15444267614941144_sr_2399.html","info")</f>
        <v/>
      </c>
      <c r="AA1210" t="n">
        <v>275313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88</v>
      </c>
      <c r="AO1210" t="s"/>
      <c r="AP1210" t="n">
        <v>203</v>
      </c>
      <c r="AQ1210" t="s">
        <v>89</v>
      </c>
      <c r="AR1210" t="s"/>
      <c r="AS1210" t="s"/>
      <c r="AT1210" t="s">
        <v>90</v>
      </c>
      <c r="AU1210" t="s"/>
      <c r="AV1210" t="s"/>
      <c r="AW1210" t="s"/>
      <c r="AX1210" t="s"/>
      <c r="AY1210" t="n">
        <v>2071487</v>
      </c>
      <c r="AZ1210" t="s">
        <v>1597</v>
      </c>
      <c r="BA1210" t="s"/>
      <c r="BB1210" t="n">
        <v>36727</v>
      </c>
      <c r="BC1210" t="n">
        <v>13.57841</v>
      </c>
      <c r="BD1210" t="n">
        <v>52.44746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1595</v>
      </c>
      <c r="F1211" t="n">
        <v>3631619</v>
      </c>
      <c r="G1211" t="s">
        <v>74</v>
      </c>
      <c r="H1211" t="s">
        <v>75</v>
      </c>
      <c r="I1211" t="s"/>
      <c r="J1211" t="s">
        <v>74</v>
      </c>
      <c r="K1211" t="n">
        <v>98</v>
      </c>
      <c r="L1211" t="s">
        <v>76</v>
      </c>
      <c r="M1211" t="s"/>
      <c r="N1211" t="s">
        <v>1598</v>
      </c>
      <c r="O1211" t="s">
        <v>78</v>
      </c>
      <c r="P1211" t="s">
        <v>1596</v>
      </c>
      <c r="Q1211" t="s"/>
      <c r="R1211" t="s">
        <v>119</v>
      </c>
      <c r="S1211" t="s">
        <v>331</v>
      </c>
      <c r="T1211" t="s">
        <v>81</v>
      </c>
      <c r="U1211" t="s">
        <v>82</v>
      </c>
      <c r="V1211" t="s">
        <v>83</v>
      </c>
      <c r="W1211" t="s">
        <v>108</v>
      </c>
      <c r="X1211" t="s"/>
      <c r="Y1211" t="s">
        <v>85</v>
      </c>
      <c r="Z1211">
        <f>HYPERLINK("https://hotelmonitor-cachepage.eclerx.com/savepage/tk_15444267614941144_sr_2399.html","info")</f>
        <v/>
      </c>
      <c r="AA1211" t="n">
        <v>275313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88</v>
      </c>
      <c r="AO1211" t="s"/>
      <c r="AP1211" t="n">
        <v>203</v>
      </c>
      <c r="AQ1211" t="s">
        <v>89</v>
      </c>
      <c r="AR1211" t="s"/>
      <c r="AS1211" t="s"/>
      <c r="AT1211" t="s">
        <v>90</v>
      </c>
      <c r="AU1211" t="s"/>
      <c r="AV1211" t="s"/>
      <c r="AW1211" t="s"/>
      <c r="AX1211" t="s"/>
      <c r="AY1211" t="n">
        <v>2071487</v>
      </c>
      <c r="AZ1211" t="s">
        <v>1597</v>
      </c>
      <c r="BA1211" t="s"/>
      <c r="BB1211" t="n">
        <v>36727</v>
      </c>
      <c r="BC1211" t="n">
        <v>13.57841</v>
      </c>
      <c r="BD1211" t="n">
        <v>52.44746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1599</v>
      </c>
      <c r="F1212" t="n">
        <v>-1</v>
      </c>
      <c r="G1212" t="s">
        <v>74</v>
      </c>
      <c r="H1212" t="s">
        <v>75</v>
      </c>
      <c r="I1212" t="s"/>
      <c r="J1212" t="s">
        <v>74</v>
      </c>
      <c r="K1212" t="n">
        <v>69</v>
      </c>
      <c r="L1212" t="s">
        <v>76</v>
      </c>
      <c r="M1212" t="s"/>
      <c r="N1212" t="s">
        <v>298</v>
      </c>
      <c r="O1212" t="s">
        <v>78</v>
      </c>
      <c r="P1212" t="s">
        <v>1599</v>
      </c>
      <c r="Q1212" t="s"/>
      <c r="R1212" t="s">
        <v>119</v>
      </c>
      <c r="S1212" t="s">
        <v>186</v>
      </c>
      <c r="T1212" t="s">
        <v>81</v>
      </c>
      <c r="U1212" t="s">
        <v>82</v>
      </c>
      <c r="V1212" t="s">
        <v>83</v>
      </c>
      <c r="W1212" t="s">
        <v>84</v>
      </c>
      <c r="X1212" t="s"/>
      <c r="Y1212" t="s">
        <v>85</v>
      </c>
      <c r="Z1212">
        <f>HYPERLINK("https://hotelmonitor-cachepage.eclerx.com/savepage/tk_15444272793172088_sr_2399.html","info")</f>
        <v/>
      </c>
      <c r="AA1212" t="n">
        <v>-2071511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88</v>
      </c>
      <c r="AO1212" t="s"/>
      <c r="AP1212" t="n">
        <v>356</v>
      </c>
      <c r="AQ1212" t="s">
        <v>89</v>
      </c>
      <c r="AR1212" t="s"/>
      <c r="AS1212" t="s"/>
      <c r="AT1212" t="s">
        <v>90</v>
      </c>
      <c r="AU1212" t="s"/>
      <c r="AV1212" t="s"/>
      <c r="AW1212" t="s"/>
      <c r="AX1212" t="s"/>
      <c r="AY1212" t="n">
        <v>2071511</v>
      </c>
      <c r="AZ1212" t="s">
        <v>1600</v>
      </c>
      <c r="BA1212" t="s"/>
      <c r="BB1212" t="n">
        <v>389163</v>
      </c>
      <c r="BC1212" t="n">
        <v>13.430789</v>
      </c>
      <c r="BD1212" t="n">
        <v>52.481991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1599</v>
      </c>
      <c r="F1213" t="n">
        <v>-1</v>
      </c>
      <c r="G1213" t="s">
        <v>74</v>
      </c>
      <c r="H1213" t="s">
        <v>75</v>
      </c>
      <c r="I1213" t="s"/>
      <c r="J1213" t="s">
        <v>74</v>
      </c>
      <c r="K1213" t="n">
        <v>105</v>
      </c>
      <c r="L1213" t="s">
        <v>76</v>
      </c>
      <c r="M1213" t="s"/>
      <c r="N1213" t="s">
        <v>963</v>
      </c>
      <c r="O1213" t="s">
        <v>78</v>
      </c>
      <c r="P1213" t="s">
        <v>1599</v>
      </c>
      <c r="Q1213" t="s"/>
      <c r="R1213" t="s">
        <v>119</v>
      </c>
      <c r="S1213" t="s">
        <v>1059</v>
      </c>
      <c r="T1213" t="s">
        <v>81</v>
      </c>
      <c r="U1213" t="s">
        <v>82</v>
      </c>
      <c r="V1213" t="s">
        <v>83</v>
      </c>
      <c r="W1213" t="s">
        <v>84</v>
      </c>
      <c r="X1213" t="s"/>
      <c r="Y1213" t="s">
        <v>85</v>
      </c>
      <c r="Z1213">
        <f>HYPERLINK("https://hotelmonitor-cachepage.eclerx.com/savepage/tk_15444272793172088_sr_2399.html","info")</f>
        <v/>
      </c>
      <c r="AA1213" t="n">
        <v>-2071511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88</v>
      </c>
      <c r="AO1213" t="s"/>
      <c r="AP1213" t="n">
        <v>356</v>
      </c>
      <c r="AQ1213" t="s">
        <v>89</v>
      </c>
      <c r="AR1213" t="s"/>
      <c r="AS1213" t="s"/>
      <c r="AT1213" t="s">
        <v>90</v>
      </c>
      <c r="AU1213" t="s"/>
      <c r="AV1213" t="s"/>
      <c r="AW1213" t="s"/>
      <c r="AX1213" t="s"/>
      <c r="AY1213" t="n">
        <v>2071511</v>
      </c>
      <c r="AZ1213" t="s">
        <v>1600</v>
      </c>
      <c r="BA1213" t="s"/>
      <c r="BB1213" t="n">
        <v>389163</v>
      </c>
      <c r="BC1213" t="n">
        <v>13.430789</v>
      </c>
      <c r="BD1213" t="n">
        <v>52.481991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1599</v>
      </c>
      <c r="F1214" t="n">
        <v>-1</v>
      </c>
      <c r="G1214" t="s">
        <v>74</v>
      </c>
      <c r="H1214" t="s">
        <v>75</v>
      </c>
      <c r="I1214" t="s"/>
      <c r="J1214" t="s">
        <v>74</v>
      </c>
      <c r="K1214" t="n">
        <v>120</v>
      </c>
      <c r="L1214" t="s">
        <v>76</v>
      </c>
      <c r="M1214" t="s"/>
      <c r="N1214" t="s">
        <v>1601</v>
      </c>
      <c r="O1214" t="s">
        <v>78</v>
      </c>
      <c r="P1214" t="s">
        <v>1599</v>
      </c>
      <c r="Q1214" t="s"/>
      <c r="R1214" t="s">
        <v>119</v>
      </c>
      <c r="S1214" t="s">
        <v>1082</v>
      </c>
      <c r="T1214" t="s">
        <v>81</v>
      </c>
      <c r="U1214" t="s">
        <v>82</v>
      </c>
      <c r="V1214" t="s">
        <v>83</v>
      </c>
      <c r="W1214" t="s">
        <v>84</v>
      </c>
      <c r="X1214" t="s"/>
      <c r="Y1214" t="s">
        <v>85</v>
      </c>
      <c r="Z1214">
        <f>HYPERLINK("https://hotelmonitor-cachepage.eclerx.com/savepage/tk_15444272793172088_sr_2399.html","info")</f>
        <v/>
      </c>
      <c r="AA1214" t="n">
        <v>-2071511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88</v>
      </c>
      <c r="AO1214" t="s"/>
      <c r="AP1214" t="n">
        <v>356</v>
      </c>
      <c r="AQ1214" t="s">
        <v>89</v>
      </c>
      <c r="AR1214" t="s"/>
      <c r="AS1214" t="s"/>
      <c r="AT1214" t="s">
        <v>90</v>
      </c>
      <c r="AU1214" t="s"/>
      <c r="AV1214" t="s"/>
      <c r="AW1214" t="s"/>
      <c r="AX1214" t="s"/>
      <c r="AY1214" t="n">
        <v>2071511</v>
      </c>
      <c r="AZ1214" t="s">
        <v>1600</v>
      </c>
      <c r="BA1214" t="s"/>
      <c r="BB1214" t="n">
        <v>389163</v>
      </c>
      <c r="BC1214" t="n">
        <v>13.430789</v>
      </c>
      <c r="BD1214" t="n">
        <v>52.481991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1602</v>
      </c>
      <c r="F1215" t="n">
        <v>3276143</v>
      </c>
      <c r="G1215" t="s">
        <v>74</v>
      </c>
      <c r="H1215" t="s">
        <v>75</v>
      </c>
      <c r="I1215" t="s"/>
      <c r="J1215" t="s">
        <v>74</v>
      </c>
      <c r="K1215" t="n">
        <v>82</v>
      </c>
      <c r="L1215" t="s">
        <v>76</v>
      </c>
      <c r="M1215" t="s"/>
      <c r="N1215" t="s">
        <v>1603</v>
      </c>
      <c r="O1215" t="s">
        <v>78</v>
      </c>
      <c r="P1215" t="s">
        <v>1604</v>
      </c>
      <c r="Q1215" t="s"/>
      <c r="R1215" t="s">
        <v>79</v>
      </c>
      <c r="S1215" t="s">
        <v>525</v>
      </c>
      <c r="T1215" t="s">
        <v>81</v>
      </c>
      <c r="U1215" t="s">
        <v>82</v>
      </c>
      <c r="V1215" t="s">
        <v>83</v>
      </c>
      <c r="W1215" t="s">
        <v>84</v>
      </c>
      <c r="X1215" t="s"/>
      <c r="Y1215" t="s">
        <v>85</v>
      </c>
      <c r="Z1215">
        <f>HYPERLINK("https://hotelmonitor-cachepage.eclerx.com/savepage/tk_1544426219639297_sr_2399.html","info")</f>
        <v/>
      </c>
      <c r="AA1215" t="n">
        <v>519601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88</v>
      </c>
      <c r="AO1215" t="s"/>
      <c r="AP1215" t="n">
        <v>46</v>
      </c>
      <c r="AQ1215" t="s">
        <v>89</v>
      </c>
      <c r="AR1215" t="s"/>
      <c r="AS1215" t="s"/>
      <c r="AT1215" t="s">
        <v>90</v>
      </c>
      <c r="AU1215" t="s"/>
      <c r="AV1215" t="s"/>
      <c r="AW1215" t="s"/>
      <c r="AX1215" t="s"/>
      <c r="AY1215" t="n">
        <v>3381944</v>
      </c>
      <c r="AZ1215" t="s">
        <v>1605</v>
      </c>
      <c r="BA1215" t="s"/>
      <c r="BB1215" t="n">
        <v>865535</v>
      </c>
      <c r="BC1215" t="n">
        <v>13.342543</v>
      </c>
      <c r="BD1215" t="n">
        <v>52.50084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1602</v>
      </c>
      <c r="F1216" t="n">
        <v>3276143</v>
      </c>
      <c r="G1216" t="s">
        <v>74</v>
      </c>
      <c r="H1216" t="s">
        <v>75</v>
      </c>
      <c r="I1216" t="s"/>
      <c r="J1216" t="s">
        <v>74</v>
      </c>
      <c r="K1216" t="n">
        <v>92</v>
      </c>
      <c r="L1216" t="s">
        <v>76</v>
      </c>
      <c r="M1216" t="s"/>
      <c r="N1216" t="s">
        <v>1606</v>
      </c>
      <c r="O1216" t="s">
        <v>78</v>
      </c>
      <c r="P1216" t="s">
        <v>1604</v>
      </c>
      <c r="Q1216" t="s"/>
      <c r="R1216" t="s">
        <v>79</v>
      </c>
      <c r="S1216" t="s">
        <v>270</v>
      </c>
      <c r="T1216" t="s">
        <v>81</v>
      </c>
      <c r="U1216" t="s">
        <v>82</v>
      </c>
      <c r="V1216" t="s">
        <v>83</v>
      </c>
      <c r="W1216" t="s">
        <v>84</v>
      </c>
      <c r="X1216" t="s"/>
      <c r="Y1216" t="s">
        <v>85</v>
      </c>
      <c r="Z1216">
        <f>HYPERLINK("https://hotelmonitor-cachepage.eclerx.com/savepage/tk_1544426219639297_sr_2399.html","info")</f>
        <v/>
      </c>
      <c r="AA1216" t="n">
        <v>519601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88</v>
      </c>
      <c r="AO1216" t="s"/>
      <c r="AP1216" t="n">
        <v>46</v>
      </c>
      <c r="AQ1216" t="s">
        <v>89</v>
      </c>
      <c r="AR1216" t="s"/>
      <c r="AS1216" t="s"/>
      <c r="AT1216" t="s">
        <v>90</v>
      </c>
      <c r="AU1216" t="s"/>
      <c r="AV1216" t="s"/>
      <c r="AW1216" t="s"/>
      <c r="AX1216" t="s"/>
      <c r="AY1216" t="n">
        <v>3381944</v>
      </c>
      <c r="AZ1216" t="s">
        <v>1605</v>
      </c>
      <c r="BA1216" t="s"/>
      <c r="BB1216" t="n">
        <v>865535</v>
      </c>
      <c r="BC1216" t="n">
        <v>13.342543</v>
      </c>
      <c r="BD1216" t="n">
        <v>52.50084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1602</v>
      </c>
      <c r="F1217" t="n">
        <v>3276143</v>
      </c>
      <c r="G1217" t="s">
        <v>74</v>
      </c>
      <c r="H1217" t="s">
        <v>75</v>
      </c>
      <c r="I1217" t="s"/>
      <c r="J1217" t="s">
        <v>74</v>
      </c>
      <c r="K1217" t="n">
        <v>82</v>
      </c>
      <c r="L1217" t="s">
        <v>76</v>
      </c>
      <c r="M1217" t="s"/>
      <c r="N1217" t="s">
        <v>1607</v>
      </c>
      <c r="O1217" t="s">
        <v>78</v>
      </c>
      <c r="P1217" t="s">
        <v>1604</v>
      </c>
      <c r="Q1217" t="s"/>
      <c r="R1217" t="s">
        <v>79</v>
      </c>
      <c r="S1217" t="s">
        <v>525</v>
      </c>
      <c r="T1217" t="s">
        <v>81</v>
      </c>
      <c r="U1217" t="s">
        <v>82</v>
      </c>
      <c r="V1217" t="s">
        <v>83</v>
      </c>
      <c r="W1217" t="s">
        <v>84</v>
      </c>
      <c r="X1217" t="s"/>
      <c r="Y1217" t="s">
        <v>85</v>
      </c>
      <c r="Z1217">
        <f>HYPERLINK("https://hotelmonitor-cachepage.eclerx.com/savepage/tk_1544426219639297_sr_2399.html","info")</f>
        <v/>
      </c>
      <c r="AA1217" t="n">
        <v>519601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88</v>
      </c>
      <c r="AO1217" t="s"/>
      <c r="AP1217" t="n">
        <v>46</v>
      </c>
      <c r="AQ1217" t="s">
        <v>89</v>
      </c>
      <c r="AR1217" t="s"/>
      <c r="AS1217" t="s"/>
      <c r="AT1217" t="s">
        <v>90</v>
      </c>
      <c r="AU1217" t="s"/>
      <c r="AV1217" t="s"/>
      <c r="AW1217" t="s"/>
      <c r="AX1217" t="s"/>
      <c r="AY1217" t="n">
        <v>3381944</v>
      </c>
      <c r="AZ1217" t="s">
        <v>1605</v>
      </c>
      <c r="BA1217" t="s"/>
      <c r="BB1217" t="n">
        <v>865535</v>
      </c>
      <c r="BC1217" t="n">
        <v>13.342543</v>
      </c>
      <c r="BD1217" t="n">
        <v>52.50084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1602</v>
      </c>
      <c r="F1218" t="n">
        <v>3276143</v>
      </c>
      <c r="G1218" t="s">
        <v>74</v>
      </c>
      <c r="H1218" t="s">
        <v>75</v>
      </c>
      <c r="I1218" t="s"/>
      <c r="J1218" t="s">
        <v>74</v>
      </c>
      <c r="K1218" t="n">
        <v>82</v>
      </c>
      <c r="L1218" t="s">
        <v>76</v>
      </c>
      <c r="M1218" t="s"/>
      <c r="N1218" t="s">
        <v>1608</v>
      </c>
      <c r="O1218" t="s">
        <v>78</v>
      </c>
      <c r="P1218" t="s">
        <v>1604</v>
      </c>
      <c r="Q1218" t="s"/>
      <c r="R1218" t="s">
        <v>79</v>
      </c>
      <c r="S1218" t="s">
        <v>525</v>
      </c>
      <c r="T1218" t="s">
        <v>81</v>
      </c>
      <c r="U1218" t="s">
        <v>82</v>
      </c>
      <c r="V1218" t="s">
        <v>83</v>
      </c>
      <c r="W1218" t="s">
        <v>84</v>
      </c>
      <c r="X1218" t="s"/>
      <c r="Y1218" t="s">
        <v>85</v>
      </c>
      <c r="Z1218">
        <f>HYPERLINK("https://hotelmonitor-cachepage.eclerx.com/savepage/tk_1544426219639297_sr_2399.html","info")</f>
        <v/>
      </c>
      <c r="AA1218" t="n">
        <v>519601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88</v>
      </c>
      <c r="AO1218" t="s"/>
      <c r="AP1218" t="n">
        <v>46</v>
      </c>
      <c r="AQ1218" t="s">
        <v>89</v>
      </c>
      <c r="AR1218" t="s"/>
      <c r="AS1218" t="s"/>
      <c r="AT1218" t="s">
        <v>90</v>
      </c>
      <c r="AU1218" t="s"/>
      <c r="AV1218" t="s"/>
      <c r="AW1218" t="s"/>
      <c r="AX1218" t="s"/>
      <c r="AY1218" t="n">
        <v>3381944</v>
      </c>
      <c r="AZ1218" t="s">
        <v>1605</v>
      </c>
      <c r="BA1218" t="s"/>
      <c r="BB1218" t="n">
        <v>865535</v>
      </c>
      <c r="BC1218" t="n">
        <v>13.342543</v>
      </c>
      <c r="BD1218" t="n">
        <v>52.50084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1602</v>
      </c>
      <c r="F1219" t="n">
        <v>3276143</v>
      </c>
      <c r="G1219" t="s">
        <v>74</v>
      </c>
      <c r="H1219" t="s">
        <v>75</v>
      </c>
      <c r="I1219" t="s"/>
      <c r="J1219" t="s">
        <v>74</v>
      </c>
      <c r="K1219" t="n">
        <v>82</v>
      </c>
      <c r="L1219" t="s">
        <v>76</v>
      </c>
      <c r="M1219" t="s"/>
      <c r="N1219" t="s">
        <v>1607</v>
      </c>
      <c r="O1219" t="s">
        <v>78</v>
      </c>
      <c r="P1219" t="s">
        <v>1604</v>
      </c>
      <c r="Q1219" t="s"/>
      <c r="R1219" t="s">
        <v>79</v>
      </c>
      <c r="S1219" t="s">
        <v>525</v>
      </c>
      <c r="T1219" t="s">
        <v>81</v>
      </c>
      <c r="U1219" t="s">
        <v>82</v>
      </c>
      <c r="V1219" t="s">
        <v>83</v>
      </c>
      <c r="W1219" t="s">
        <v>84</v>
      </c>
      <c r="X1219" t="s"/>
      <c r="Y1219" t="s">
        <v>85</v>
      </c>
      <c r="Z1219">
        <f>HYPERLINK("https://hotelmonitor-cachepage.eclerx.com/savepage/tk_1544426219639297_sr_2399.html","info")</f>
        <v/>
      </c>
      <c r="AA1219" t="n">
        <v>519601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88</v>
      </c>
      <c r="AO1219" t="s"/>
      <c r="AP1219" t="n">
        <v>46</v>
      </c>
      <c r="AQ1219" t="s">
        <v>89</v>
      </c>
      <c r="AR1219" t="s"/>
      <c r="AS1219" t="s"/>
      <c r="AT1219" t="s">
        <v>90</v>
      </c>
      <c r="AU1219" t="s"/>
      <c r="AV1219" t="s"/>
      <c r="AW1219" t="s"/>
      <c r="AX1219" t="s"/>
      <c r="AY1219" t="n">
        <v>3381944</v>
      </c>
      <c r="AZ1219" t="s">
        <v>1605</v>
      </c>
      <c r="BA1219" t="s"/>
      <c r="BB1219" t="n">
        <v>865535</v>
      </c>
      <c r="BC1219" t="n">
        <v>13.342543</v>
      </c>
      <c r="BD1219" t="n">
        <v>52.50084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1602</v>
      </c>
      <c r="F1220" t="n">
        <v>3276143</v>
      </c>
      <c r="G1220" t="s">
        <v>74</v>
      </c>
      <c r="H1220" t="s">
        <v>75</v>
      </c>
      <c r="I1220" t="s"/>
      <c r="J1220" t="s">
        <v>74</v>
      </c>
      <c r="K1220" t="n">
        <v>92</v>
      </c>
      <c r="L1220" t="s">
        <v>76</v>
      </c>
      <c r="M1220" t="s"/>
      <c r="N1220" t="s">
        <v>1609</v>
      </c>
      <c r="O1220" t="s">
        <v>78</v>
      </c>
      <c r="P1220" t="s">
        <v>1604</v>
      </c>
      <c r="Q1220" t="s"/>
      <c r="R1220" t="s">
        <v>79</v>
      </c>
      <c r="S1220" t="s">
        <v>270</v>
      </c>
      <c r="T1220" t="s">
        <v>81</v>
      </c>
      <c r="U1220" t="s">
        <v>82</v>
      </c>
      <c r="V1220" t="s">
        <v>83</v>
      </c>
      <c r="W1220" t="s">
        <v>84</v>
      </c>
      <c r="X1220" t="s"/>
      <c r="Y1220" t="s">
        <v>85</v>
      </c>
      <c r="Z1220">
        <f>HYPERLINK("https://hotelmonitor-cachepage.eclerx.com/savepage/tk_1544426219639297_sr_2399.html","info")</f>
        <v/>
      </c>
      <c r="AA1220" t="n">
        <v>519601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88</v>
      </c>
      <c r="AO1220" t="s"/>
      <c r="AP1220" t="n">
        <v>46</v>
      </c>
      <c r="AQ1220" t="s">
        <v>89</v>
      </c>
      <c r="AR1220" t="s"/>
      <c r="AS1220" t="s"/>
      <c r="AT1220" t="s">
        <v>90</v>
      </c>
      <c r="AU1220" t="s"/>
      <c r="AV1220" t="s"/>
      <c r="AW1220" t="s"/>
      <c r="AX1220" t="s"/>
      <c r="AY1220" t="n">
        <v>3381944</v>
      </c>
      <c r="AZ1220" t="s">
        <v>1605</v>
      </c>
      <c r="BA1220" t="s"/>
      <c r="BB1220" t="n">
        <v>865535</v>
      </c>
      <c r="BC1220" t="n">
        <v>13.342543</v>
      </c>
      <c r="BD1220" t="n">
        <v>52.50084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1602</v>
      </c>
      <c r="F1221" t="n">
        <v>3276143</v>
      </c>
      <c r="G1221" t="s">
        <v>74</v>
      </c>
      <c r="H1221" t="s">
        <v>75</v>
      </c>
      <c r="I1221" t="s"/>
      <c r="J1221" t="s">
        <v>74</v>
      </c>
      <c r="K1221" t="n">
        <v>108</v>
      </c>
      <c r="L1221" t="s">
        <v>76</v>
      </c>
      <c r="M1221" t="s"/>
      <c r="N1221" t="s">
        <v>1608</v>
      </c>
      <c r="O1221" t="s">
        <v>78</v>
      </c>
      <c r="P1221" t="s">
        <v>1604</v>
      </c>
      <c r="Q1221" t="s"/>
      <c r="R1221" t="s">
        <v>79</v>
      </c>
      <c r="S1221" t="s">
        <v>307</v>
      </c>
      <c r="T1221" t="s">
        <v>81</v>
      </c>
      <c r="U1221" t="s">
        <v>82</v>
      </c>
      <c r="V1221" t="s">
        <v>83</v>
      </c>
      <c r="W1221" t="s">
        <v>108</v>
      </c>
      <c r="X1221" t="s"/>
      <c r="Y1221" t="s">
        <v>85</v>
      </c>
      <c r="Z1221">
        <f>HYPERLINK("https://hotelmonitor-cachepage.eclerx.com/savepage/tk_1544426219639297_sr_2399.html","info")</f>
        <v/>
      </c>
      <c r="AA1221" t="n">
        <v>519601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88</v>
      </c>
      <c r="AO1221" t="s"/>
      <c r="AP1221" t="n">
        <v>46</v>
      </c>
      <c r="AQ1221" t="s">
        <v>89</v>
      </c>
      <c r="AR1221" t="s"/>
      <c r="AS1221" t="s"/>
      <c r="AT1221" t="s">
        <v>90</v>
      </c>
      <c r="AU1221" t="s"/>
      <c r="AV1221" t="s"/>
      <c r="AW1221" t="s"/>
      <c r="AX1221" t="s"/>
      <c r="AY1221" t="n">
        <v>3381944</v>
      </c>
      <c r="AZ1221" t="s">
        <v>1605</v>
      </c>
      <c r="BA1221" t="s"/>
      <c r="BB1221" t="n">
        <v>865535</v>
      </c>
      <c r="BC1221" t="n">
        <v>13.342543</v>
      </c>
      <c r="BD1221" t="n">
        <v>52.50084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1602</v>
      </c>
      <c r="F1222" t="n">
        <v>3276143</v>
      </c>
      <c r="G1222" t="s">
        <v>74</v>
      </c>
      <c r="H1222" t="s">
        <v>75</v>
      </c>
      <c r="I1222" t="s"/>
      <c r="J1222" t="s">
        <v>74</v>
      </c>
      <c r="K1222" t="n">
        <v>108</v>
      </c>
      <c r="L1222" t="s">
        <v>76</v>
      </c>
      <c r="M1222" t="s"/>
      <c r="N1222" t="s">
        <v>1607</v>
      </c>
      <c r="O1222" t="s">
        <v>78</v>
      </c>
      <c r="P1222" t="s">
        <v>1604</v>
      </c>
      <c r="Q1222" t="s"/>
      <c r="R1222" t="s">
        <v>79</v>
      </c>
      <c r="S1222" t="s">
        <v>307</v>
      </c>
      <c r="T1222" t="s">
        <v>81</v>
      </c>
      <c r="U1222" t="s">
        <v>82</v>
      </c>
      <c r="V1222" t="s">
        <v>83</v>
      </c>
      <c r="W1222" t="s">
        <v>108</v>
      </c>
      <c r="X1222" t="s"/>
      <c r="Y1222" t="s">
        <v>85</v>
      </c>
      <c r="Z1222">
        <f>HYPERLINK("https://hotelmonitor-cachepage.eclerx.com/savepage/tk_1544426219639297_sr_2399.html","info")</f>
        <v/>
      </c>
      <c r="AA1222" t="n">
        <v>519601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88</v>
      </c>
      <c r="AO1222" t="s"/>
      <c r="AP1222" t="n">
        <v>46</v>
      </c>
      <c r="AQ1222" t="s">
        <v>89</v>
      </c>
      <c r="AR1222" t="s"/>
      <c r="AS1222" t="s"/>
      <c r="AT1222" t="s">
        <v>90</v>
      </c>
      <c r="AU1222" t="s"/>
      <c r="AV1222" t="s"/>
      <c r="AW1222" t="s"/>
      <c r="AX1222" t="s"/>
      <c r="AY1222" t="n">
        <v>3381944</v>
      </c>
      <c r="AZ1222" t="s">
        <v>1605</v>
      </c>
      <c r="BA1222" t="s"/>
      <c r="BB1222" t="n">
        <v>865535</v>
      </c>
      <c r="BC1222" t="n">
        <v>13.342543</v>
      </c>
      <c r="BD1222" t="n">
        <v>52.50084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1602</v>
      </c>
      <c r="F1223" t="n">
        <v>3276143</v>
      </c>
      <c r="G1223" t="s">
        <v>74</v>
      </c>
      <c r="H1223" t="s">
        <v>75</v>
      </c>
      <c r="I1223" t="s"/>
      <c r="J1223" t="s">
        <v>74</v>
      </c>
      <c r="K1223" t="n">
        <v>112</v>
      </c>
      <c r="L1223" t="s">
        <v>76</v>
      </c>
      <c r="M1223" t="s"/>
      <c r="N1223" t="s">
        <v>1610</v>
      </c>
      <c r="O1223" t="s">
        <v>78</v>
      </c>
      <c r="P1223" t="s">
        <v>1604</v>
      </c>
      <c r="Q1223" t="s"/>
      <c r="R1223" t="s">
        <v>79</v>
      </c>
      <c r="S1223" t="s">
        <v>780</v>
      </c>
      <c r="T1223" t="s">
        <v>81</v>
      </c>
      <c r="U1223" t="s">
        <v>82</v>
      </c>
      <c r="V1223" t="s">
        <v>83</v>
      </c>
      <c r="W1223" t="s">
        <v>84</v>
      </c>
      <c r="X1223" t="s"/>
      <c r="Y1223" t="s">
        <v>85</v>
      </c>
      <c r="Z1223">
        <f>HYPERLINK("https://hotelmonitor-cachepage.eclerx.com/savepage/tk_1544426219639297_sr_2399.html","info")</f>
        <v/>
      </c>
      <c r="AA1223" t="n">
        <v>519601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88</v>
      </c>
      <c r="AO1223" t="s"/>
      <c r="AP1223" t="n">
        <v>46</v>
      </c>
      <c r="AQ1223" t="s">
        <v>89</v>
      </c>
      <c r="AR1223" t="s"/>
      <c r="AS1223" t="s"/>
      <c r="AT1223" t="s">
        <v>90</v>
      </c>
      <c r="AU1223" t="s"/>
      <c r="AV1223" t="s"/>
      <c r="AW1223" t="s"/>
      <c r="AX1223" t="s"/>
      <c r="AY1223" t="n">
        <v>3381944</v>
      </c>
      <c r="AZ1223" t="s">
        <v>1605</v>
      </c>
      <c r="BA1223" t="s"/>
      <c r="BB1223" t="n">
        <v>865535</v>
      </c>
      <c r="BC1223" t="n">
        <v>13.342543</v>
      </c>
      <c r="BD1223" t="n">
        <v>52.50084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1602</v>
      </c>
      <c r="F1224" t="n">
        <v>3276143</v>
      </c>
      <c r="G1224" t="s">
        <v>74</v>
      </c>
      <c r="H1224" t="s">
        <v>75</v>
      </c>
      <c r="I1224" t="s"/>
      <c r="J1224" t="s">
        <v>74</v>
      </c>
      <c r="K1224" t="n">
        <v>112</v>
      </c>
      <c r="L1224" t="s">
        <v>76</v>
      </c>
      <c r="M1224" t="s"/>
      <c r="N1224" t="s">
        <v>1611</v>
      </c>
      <c r="O1224" t="s">
        <v>78</v>
      </c>
      <c r="P1224" t="s">
        <v>1604</v>
      </c>
      <c r="Q1224" t="s"/>
      <c r="R1224" t="s">
        <v>79</v>
      </c>
      <c r="S1224" t="s">
        <v>780</v>
      </c>
      <c r="T1224" t="s">
        <v>81</v>
      </c>
      <c r="U1224" t="s">
        <v>82</v>
      </c>
      <c r="V1224" t="s">
        <v>83</v>
      </c>
      <c r="W1224" t="s">
        <v>84</v>
      </c>
      <c r="X1224" t="s"/>
      <c r="Y1224" t="s">
        <v>85</v>
      </c>
      <c r="Z1224">
        <f>HYPERLINK("https://hotelmonitor-cachepage.eclerx.com/savepage/tk_1544426219639297_sr_2399.html","info")</f>
        <v/>
      </c>
      <c r="AA1224" t="n">
        <v>519601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88</v>
      </c>
      <c r="AO1224" t="s"/>
      <c r="AP1224" t="n">
        <v>46</v>
      </c>
      <c r="AQ1224" t="s">
        <v>89</v>
      </c>
      <c r="AR1224" t="s"/>
      <c r="AS1224" t="s"/>
      <c r="AT1224" t="s">
        <v>90</v>
      </c>
      <c r="AU1224" t="s"/>
      <c r="AV1224" t="s"/>
      <c r="AW1224" t="s"/>
      <c r="AX1224" t="s"/>
      <c r="AY1224" t="n">
        <v>3381944</v>
      </c>
      <c r="AZ1224" t="s">
        <v>1605</v>
      </c>
      <c r="BA1224" t="s"/>
      <c r="BB1224" t="n">
        <v>865535</v>
      </c>
      <c r="BC1224" t="n">
        <v>13.342543</v>
      </c>
      <c r="BD1224" t="n">
        <v>52.50084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1602</v>
      </c>
      <c r="F1225" t="n">
        <v>3276143</v>
      </c>
      <c r="G1225" t="s">
        <v>74</v>
      </c>
      <c r="H1225" t="s">
        <v>75</v>
      </c>
      <c r="I1225" t="s"/>
      <c r="J1225" t="s">
        <v>74</v>
      </c>
      <c r="K1225" t="n">
        <v>112</v>
      </c>
      <c r="L1225" t="s">
        <v>76</v>
      </c>
      <c r="M1225" t="s"/>
      <c r="N1225" t="s">
        <v>1610</v>
      </c>
      <c r="O1225" t="s">
        <v>78</v>
      </c>
      <c r="P1225" t="s">
        <v>1604</v>
      </c>
      <c r="Q1225" t="s"/>
      <c r="R1225" t="s">
        <v>79</v>
      </c>
      <c r="S1225" t="s">
        <v>780</v>
      </c>
      <c r="T1225" t="s">
        <v>81</v>
      </c>
      <c r="U1225" t="s">
        <v>82</v>
      </c>
      <c r="V1225" t="s">
        <v>83</v>
      </c>
      <c r="W1225" t="s">
        <v>84</v>
      </c>
      <c r="X1225" t="s"/>
      <c r="Y1225" t="s">
        <v>85</v>
      </c>
      <c r="Z1225">
        <f>HYPERLINK("https://hotelmonitor-cachepage.eclerx.com/savepage/tk_1544426219639297_sr_2399.html","info")</f>
        <v/>
      </c>
      <c r="AA1225" t="n">
        <v>519601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88</v>
      </c>
      <c r="AO1225" t="s"/>
      <c r="AP1225" t="n">
        <v>46</v>
      </c>
      <c r="AQ1225" t="s">
        <v>89</v>
      </c>
      <c r="AR1225" t="s"/>
      <c r="AS1225" t="s"/>
      <c r="AT1225" t="s">
        <v>90</v>
      </c>
      <c r="AU1225" t="s"/>
      <c r="AV1225" t="s"/>
      <c r="AW1225" t="s"/>
      <c r="AX1225" t="s"/>
      <c r="AY1225" t="n">
        <v>3381944</v>
      </c>
      <c r="AZ1225" t="s">
        <v>1605</v>
      </c>
      <c r="BA1225" t="s"/>
      <c r="BB1225" t="n">
        <v>865535</v>
      </c>
      <c r="BC1225" t="n">
        <v>13.342543</v>
      </c>
      <c r="BD1225" t="n">
        <v>52.50084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1602</v>
      </c>
      <c r="F1226" t="n">
        <v>3276143</v>
      </c>
      <c r="G1226" t="s">
        <v>74</v>
      </c>
      <c r="H1226" t="s">
        <v>75</v>
      </c>
      <c r="I1226" t="s"/>
      <c r="J1226" t="s">
        <v>74</v>
      </c>
      <c r="K1226" t="n">
        <v>112</v>
      </c>
      <c r="L1226" t="s">
        <v>76</v>
      </c>
      <c r="M1226" t="s"/>
      <c r="N1226" t="s">
        <v>1611</v>
      </c>
      <c r="O1226" t="s">
        <v>78</v>
      </c>
      <c r="P1226" t="s">
        <v>1604</v>
      </c>
      <c r="Q1226" t="s"/>
      <c r="R1226" t="s">
        <v>79</v>
      </c>
      <c r="S1226" t="s">
        <v>780</v>
      </c>
      <c r="T1226" t="s">
        <v>81</v>
      </c>
      <c r="U1226" t="s">
        <v>82</v>
      </c>
      <c r="V1226" t="s">
        <v>83</v>
      </c>
      <c r="W1226" t="s">
        <v>84</v>
      </c>
      <c r="X1226" t="s"/>
      <c r="Y1226" t="s">
        <v>85</v>
      </c>
      <c r="Z1226">
        <f>HYPERLINK("https://hotelmonitor-cachepage.eclerx.com/savepage/tk_1544426219639297_sr_2399.html","info")</f>
        <v/>
      </c>
      <c r="AA1226" t="n">
        <v>519601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88</v>
      </c>
      <c r="AO1226" t="s"/>
      <c r="AP1226" t="n">
        <v>46</v>
      </c>
      <c r="AQ1226" t="s">
        <v>89</v>
      </c>
      <c r="AR1226" t="s"/>
      <c r="AS1226" t="s"/>
      <c r="AT1226" t="s">
        <v>90</v>
      </c>
      <c r="AU1226" t="s"/>
      <c r="AV1226" t="s"/>
      <c r="AW1226" t="s"/>
      <c r="AX1226" t="s"/>
      <c r="AY1226" t="n">
        <v>3381944</v>
      </c>
      <c r="AZ1226" t="s">
        <v>1605</v>
      </c>
      <c r="BA1226" t="s"/>
      <c r="BB1226" t="n">
        <v>865535</v>
      </c>
      <c r="BC1226" t="n">
        <v>13.342543</v>
      </c>
      <c r="BD1226" t="n">
        <v>52.50084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1602</v>
      </c>
      <c r="F1227" t="n">
        <v>3276143</v>
      </c>
      <c r="G1227" t="s">
        <v>74</v>
      </c>
      <c r="H1227" t="s">
        <v>75</v>
      </c>
      <c r="I1227" t="s"/>
      <c r="J1227" t="s">
        <v>74</v>
      </c>
      <c r="K1227" t="n">
        <v>122</v>
      </c>
      <c r="L1227" t="s">
        <v>76</v>
      </c>
      <c r="M1227" t="s"/>
      <c r="N1227" t="s">
        <v>1612</v>
      </c>
      <c r="O1227" t="s">
        <v>78</v>
      </c>
      <c r="P1227" t="s">
        <v>1604</v>
      </c>
      <c r="Q1227" t="s"/>
      <c r="R1227" t="s">
        <v>79</v>
      </c>
      <c r="S1227" t="s">
        <v>1613</v>
      </c>
      <c r="T1227" t="s">
        <v>81</v>
      </c>
      <c r="U1227" t="s">
        <v>82</v>
      </c>
      <c r="V1227" t="s">
        <v>83</v>
      </c>
      <c r="W1227" t="s">
        <v>84</v>
      </c>
      <c r="X1227" t="s"/>
      <c r="Y1227" t="s">
        <v>85</v>
      </c>
      <c r="Z1227">
        <f>HYPERLINK("https://hotelmonitor-cachepage.eclerx.com/savepage/tk_1544426219639297_sr_2399.html","info")</f>
        <v/>
      </c>
      <c r="AA1227" t="n">
        <v>519601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88</v>
      </c>
      <c r="AO1227" t="s"/>
      <c r="AP1227" t="n">
        <v>46</v>
      </c>
      <c r="AQ1227" t="s">
        <v>89</v>
      </c>
      <c r="AR1227" t="s"/>
      <c r="AS1227" t="s"/>
      <c r="AT1227" t="s">
        <v>90</v>
      </c>
      <c r="AU1227" t="s"/>
      <c r="AV1227" t="s"/>
      <c r="AW1227" t="s"/>
      <c r="AX1227" t="s"/>
      <c r="AY1227" t="n">
        <v>3381944</v>
      </c>
      <c r="AZ1227" t="s">
        <v>1605</v>
      </c>
      <c r="BA1227" t="s"/>
      <c r="BB1227" t="n">
        <v>865535</v>
      </c>
      <c r="BC1227" t="n">
        <v>13.342543</v>
      </c>
      <c r="BD1227" t="n">
        <v>52.50084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1602</v>
      </c>
      <c r="F1228" t="n">
        <v>3276143</v>
      </c>
      <c r="G1228" t="s">
        <v>74</v>
      </c>
      <c r="H1228" t="s">
        <v>75</v>
      </c>
      <c r="I1228" t="s"/>
      <c r="J1228" t="s">
        <v>74</v>
      </c>
      <c r="K1228" t="n">
        <v>122</v>
      </c>
      <c r="L1228" t="s">
        <v>76</v>
      </c>
      <c r="M1228" t="s"/>
      <c r="N1228" t="s">
        <v>1614</v>
      </c>
      <c r="O1228" t="s">
        <v>78</v>
      </c>
      <c r="P1228" t="s">
        <v>1604</v>
      </c>
      <c r="Q1228" t="s"/>
      <c r="R1228" t="s">
        <v>79</v>
      </c>
      <c r="S1228" t="s">
        <v>1613</v>
      </c>
      <c r="T1228" t="s">
        <v>81</v>
      </c>
      <c r="U1228" t="s">
        <v>82</v>
      </c>
      <c r="V1228" t="s">
        <v>83</v>
      </c>
      <c r="W1228" t="s">
        <v>84</v>
      </c>
      <c r="X1228" t="s"/>
      <c r="Y1228" t="s">
        <v>85</v>
      </c>
      <c r="Z1228">
        <f>HYPERLINK("https://hotelmonitor-cachepage.eclerx.com/savepage/tk_1544426219639297_sr_2399.html","info")</f>
        <v/>
      </c>
      <c r="AA1228" t="n">
        <v>519601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88</v>
      </c>
      <c r="AO1228" t="s"/>
      <c r="AP1228" t="n">
        <v>46</v>
      </c>
      <c r="AQ1228" t="s">
        <v>89</v>
      </c>
      <c r="AR1228" t="s"/>
      <c r="AS1228" t="s"/>
      <c r="AT1228" t="s">
        <v>90</v>
      </c>
      <c r="AU1228" t="s"/>
      <c r="AV1228" t="s"/>
      <c r="AW1228" t="s"/>
      <c r="AX1228" t="s"/>
      <c r="AY1228" t="n">
        <v>3381944</v>
      </c>
      <c r="AZ1228" t="s">
        <v>1605</v>
      </c>
      <c r="BA1228" t="s"/>
      <c r="BB1228" t="n">
        <v>865535</v>
      </c>
      <c r="BC1228" t="n">
        <v>13.342543</v>
      </c>
      <c r="BD1228" t="n">
        <v>52.50084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1602</v>
      </c>
      <c r="F1229" t="n">
        <v>3276143</v>
      </c>
      <c r="G1229" t="s">
        <v>74</v>
      </c>
      <c r="H1229" t="s">
        <v>75</v>
      </c>
      <c r="I1229" t="s"/>
      <c r="J1229" t="s">
        <v>74</v>
      </c>
      <c r="K1229" t="n">
        <v>124</v>
      </c>
      <c r="L1229" t="s">
        <v>76</v>
      </c>
      <c r="M1229" t="s"/>
      <c r="N1229" t="s">
        <v>1606</v>
      </c>
      <c r="O1229" t="s">
        <v>78</v>
      </c>
      <c r="P1229" t="s">
        <v>1604</v>
      </c>
      <c r="Q1229" t="s"/>
      <c r="R1229" t="s">
        <v>79</v>
      </c>
      <c r="S1229" t="s">
        <v>326</v>
      </c>
      <c r="T1229" t="s">
        <v>81</v>
      </c>
      <c r="U1229" t="s">
        <v>82</v>
      </c>
      <c r="V1229" t="s">
        <v>83</v>
      </c>
      <c r="W1229" t="s">
        <v>108</v>
      </c>
      <c r="X1229" t="s"/>
      <c r="Y1229" t="s">
        <v>85</v>
      </c>
      <c r="Z1229">
        <f>HYPERLINK("https://hotelmonitor-cachepage.eclerx.com/savepage/tk_1544426219639297_sr_2399.html","info")</f>
        <v/>
      </c>
      <c r="AA1229" t="n">
        <v>519601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88</v>
      </c>
      <c r="AO1229" t="s"/>
      <c r="AP1229" t="n">
        <v>46</v>
      </c>
      <c r="AQ1229" t="s">
        <v>89</v>
      </c>
      <c r="AR1229" t="s"/>
      <c r="AS1229" t="s"/>
      <c r="AT1229" t="s">
        <v>90</v>
      </c>
      <c r="AU1229" t="s"/>
      <c r="AV1229" t="s"/>
      <c r="AW1229" t="s"/>
      <c r="AX1229" t="s"/>
      <c r="AY1229" t="n">
        <v>3381944</v>
      </c>
      <c r="AZ1229" t="s">
        <v>1605</v>
      </c>
      <c r="BA1229" t="s"/>
      <c r="BB1229" t="n">
        <v>865535</v>
      </c>
      <c r="BC1229" t="n">
        <v>13.342543</v>
      </c>
      <c r="BD1229" t="n">
        <v>52.50084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1602</v>
      </c>
      <c r="F1230" t="n">
        <v>3276143</v>
      </c>
      <c r="G1230" t="s">
        <v>74</v>
      </c>
      <c r="H1230" t="s">
        <v>75</v>
      </c>
      <c r="I1230" t="s"/>
      <c r="J1230" t="s">
        <v>74</v>
      </c>
      <c r="K1230" t="n">
        <v>124</v>
      </c>
      <c r="L1230" t="s">
        <v>76</v>
      </c>
      <c r="M1230" t="s"/>
      <c r="N1230" t="s">
        <v>1609</v>
      </c>
      <c r="O1230" t="s">
        <v>78</v>
      </c>
      <c r="P1230" t="s">
        <v>1604</v>
      </c>
      <c r="Q1230" t="s"/>
      <c r="R1230" t="s">
        <v>79</v>
      </c>
      <c r="S1230" t="s">
        <v>326</v>
      </c>
      <c r="T1230" t="s">
        <v>81</v>
      </c>
      <c r="U1230" t="s">
        <v>82</v>
      </c>
      <c r="V1230" t="s">
        <v>83</v>
      </c>
      <c r="W1230" t="s">
        <v>108</v>
      </c>
      <c r="X1230" t="s"/>
      <c r="Y1230" t="s">
        <v>85</v>
      </c>
      <c r="Z1230">
        <f>HYPERLINK("https://hotelmonitor-cachepage.eclerx.com/savepage/tk_1544426219639297_sr_2399.html","info")</f>
        <v/>
      </c>
      <c r="AA1230" t="n">
        <v>519601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88</v>
      </c>
      <c r="AO1230" t="s"/>
      <c r="AP1230" t="n">
        <v>46</v>
      </c>
      <c r="AQ1230" t="s">
        <v>89</v>
      </c>
      <c r="AR1230" t="s"/>
      <c r="AS1230" t="s"/>
      <c r="AT1230" t="s">
        <v>90</v>
      </c>
      <c r="AU1230" t="s"/>
      <c r="AV1230" t="s"/>
      <c r="AW1230" t="s"/>
      <c r="AX1230" t="s"/>
      <c r="AY1230" t="n">
        <v>3381944</v>
      </c>
      <c r="AZ1230" t="s">
        <v>1605</v>
      </c>
      <c r="BA1230" t="s"/>
      <c r="BB1230" t="n">
        <v>865535</v>
      </c>
      <c r="BC1230" t="n">
        <v>13.342543</v>
      </c>
      <c r="BD1230" t="n">
        <v>52.50084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1602</v>
      </c>
      <c r="F1231" t="n">
        <v>3276143</v>
      </c>
      <c r="G1231" t="s">
        <v>74</v>
      </c>
      <c r="H1231" t="s">
        <v>75</v>
      </c>
      <c r="I1231" t="s"/>
      <c r="J1231" t="s">
        <v>74</v>
      </c>
      <c r="K1231" t="n">
        <v>138</v>
      </c>
      <c r="L1231" t="s">
        <v>76</v>
      </c>
      <c r="M1231" t="s"/>
      <c r="N1231" t="s">
        <v>1610</v>
      </c>
      <c r="O1231" t="s">
        <v>78</v>
      </c>
      <c r="P1231" t="s">
        <v>1604</v>
      </c>
      <c r="Q1231" t="s"/>
      <c r="R1231" t="s">
        <v>79</v>
      </c>
      <c r="S1231" t="s">
        <v>1186</v>
      </c>
      <c r="T1231" t="s">
        <v>81</v>
      </c>
      <c r="U1231" t="s">
        <v>82</v>
      </c>
      <c r="V1231" t="s">
        <v>83</v>
      </c>
      <c r="W1231" t="s">
        <v>108</v>
      </c>
      <c r="X1231" t="s"/>
      <c r="Y1231" t="s">
        <v>85</v>
      </c>
      <c r="Z1231">
        <f>HYPERLINK("https://hotelmonitor-cachepage.eclerx.com/savepage/tk_1544426219639297_sr_2399.html","info")</f>
        <v/>
      </c>
      <c r="AA1231" t="n">
        <v>519601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88</v>
      </c>
      <c r="AO1231" t="s"/>
      <c r="AP1231" t="n">
        <v>46</v>
      </c>
      <c r="AQ1231" t="s">
        <v>89</v>
      </c>
      <c r="AR1231" t="s"/>
      <c r="AS1231" t="s"/>
      <c r="AT1231" t="s">
        <v>90</v>
      </c>
      <c r="AU1231" t="s"/>
      <c r="AV1231" t="s"/>
      <c r="AW1231" t="s"/>
      <c r="AX1231" t="s"/>
      <c r="AY1231" t="n">
        <v>3381944</v>
      </c>
      <c r="AZ1231" t="s">
        <v>1605</v>
      </c>
      <c r="BA1231" t="s"/>
      <c r="BB1231" t="n">
        <v>865535</v>
      </c>
      <c r="BC1231" t="n">
        <v>13.342543</v>
      </c>
      <c r="BD1231" t="n">
        <v>52.50084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1602</v>
      </c>
      <c r="F1232" t="n">
        <v>3276143</v>
      </c>
      <c r="G1232" t="s">
        <v>74</v>
      </c>
      <c r="H1232" t="s">
        <v>75</v>
      </c>
      <c r="I1232" t="s"/>
      <c r="J1232" t="s">
        <v>74</v>
      </c>
      <c r="K1232" t="n">
        <v>138</v>
      </c>
      <c r="L1232" t="s">
        <v>76</v>
      </c>
      <c r="M1232" t="s"/>
      <c r="N1232" t="s">
        <v>1611</v>
      </c>
      <c r="O1232" t="s">
        <v>78</v>
      </c>
      <c r="P1232" t="s">
        <v>1604</v>
      </c>
      <c r="Q1232" t="s"/>
      <c r="R1232" t="s">
        <v>79</v>
      </c>
      <c r="S1232" t="s">
        <v>1186</v>
      </c>
      <c r="T1232" t="s">
        <v>81</v>
      </c>
      <c r="U1232" t="s">
        <v>82</v>
      </c>
      <c r="V1232" t="s">
        <v>83</v>
      </c>
      <c r="W1232" t="s">
        <v>108</v>
      </c>
      <c r="X1232" t="s"/>
      <c r="Y1232" t="s">
        <v>85</v>
      </c>
      <c r="Z1232">
        <f>HYPERLINK("https://hotelmonitor-cachepage.eclerx.com/savepage/tk_1544426219639297_sr_2399.html","info")</f>
        <v/>
      </c>
      <c r="AA1232" t="n">
        <v>519601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88</v>
      </c>
      <c r="AO1232" t="s"/>
      <c r="AP1232" t="n">
        <v>46</v>
      </c>
      <c r="AQ1232" t="s">
        <v>89</v>
      </c>
      <c r="AR1232" t="s"/>
      <c r="AS1232" t="s"/>
      <c r="AT1232" t="s">
        <v>90</v>
      </c>
      <c r="AU1232" t="s"/>
      <c r="AV1232" t="s"/>
      <c r="AW1232" t="s"/>
      <c r="AX1232" t="s"/>
      <c r="AY1232" t="n">
        <v>3381944</v>
      </c>
      <c r="AZ1232" t="s">
        <v>1605</v>
      </c>
      <c r="BA1232" t="s"/>
      <c r="BB1232" t="n">
        <v>865535</v>
      </c>
      <c r="BC1232" t="n">
        <v>13.342543</v>
      </c>
      <c r="BD1232" t="n">
        <v>52.50084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1602</v>
      </c>
      <c r="F1233" t="n">
        <v>3276143</v>
      </c>
      <c r="G1233" t="s">
        <v>74</v>
      </c>
      <c r="H1233" t="s">
        <v>75</v>
      </c>
      <c r="I1233" t="s"/>
      <c r="J1233" t="s">
        <v>74</v>
      </c>
      <c r="K1233" t="n">
        <v>154</v>
      </c>
      <c r="L1233" t="s">
        <v>76</v>
      </c>
      <c r="M1233" t="s"/>
      <c r="N1233" t="s">
        <v>1612</v>
      </c>
      <c r="O1233" t="s">
        <v>78</v>
      </c>
      <c r="P1233" t="s">
        <v>1604</v>
      </c>
      <c r="Q1233" t="s"/>
      <c r="R1233" t="s">
        <v>79</v>
      </c>
      <c r="S1233" t="s">
        <v>905</v>
      </c>
      <c r="T1233" t="s">
        <v>81</v>
      </c>
      <c r="U1233" t="s">
        <v>82</v>
      </c>
      <c r="V1233" t="s">
        <v>83</v>
      </c>
      <c r="W1233" t="s">
        <v>108</v>
      </c>
      <c r="X1233" t="s"/>
      <c r="Y1233" t="s">
        <v>85</v>
      </c>
      <c r="Z1233">
        <f>HYPERLINK("https://hotelmonitor-cachepage.eclerx.com/savepage/tk_1544426219639297_sr_2399.html","info")</f>
        <v/>
      </c>
      <c r="AA1233" t="n">
        <v>519601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88</v>
      </c>
      <c r="AO1233" t="s"/>
      <c r="AP1233" t="n">
        <v>46</v>
      </c>
      <c r="AQ1233" t="s">
        <v>89</v>
      </c>
      <c r="AR1233" t="s"/>
      <c r="AS1233" t="s"/>
      <c r="AT1233" t="s">
        <v>90</v>
      </c>
      <c r="AU1233" t="s"/>
      <c r="AV1233" t="s"/>
      <c r="AW1233" t="s"/>
      <c r="AX1233" t="s"/>
      <c r="AY1233" t="n">
        <v>3381944</v>
      </c>
      <c r="AZ1233" t="s">
        <v>1605</v>
      </c>
      <c r="BA1233" t="s"/>
      <c r="BB1233" t="n">
        <v>865535</v>
      </c>
      <c r="BC1233" t="n">
        <v>13.342543</v>
      </c>
      <c r="BD1233" t="n">
        <v>52.50084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1602</v>
      </c>
      <c r="F1234" t="n">
        <v>3276143</v>
      </c>
      <c r="G1234" t="s">
        <v>74</v>
      </c>
      <c r="H1234" t="s">
        <v>75</v>
      </c>
      <c r="I1234" t="s"/>
      <c r="J1234" t="s">
        <v>74</v>
      </c>
      <c r="K1234" t="n">
        <v>154</v>
      </c>
      <c r="L1234" t="s">
        <v>76</v>
      </c>
      <c r="M1234" t="s"/>
      <c r="N1234" t="s">
        <v>1614</v>
      </c>
      <c r="O1234" t="s">
        <v>78</v>
      </c>
      <c r="P1234" t="s">
        <v>1604</v>
      </c>
      <c r="Q1234" t="s"/>
      <c r="R1234" t="s">
        <v>79</v>
      </c>
      <c r="S1234" t="s">
        <v>905</v>
      </c>
      <c r="T1234" t="s">
        <v>81</v>
      </c>
      <c r="U1234" t="s">
        <v>82</v>
      </c>
      <c r="V1234" t="s">
        <v>83</v>
      </c>
      <c r="W1234" t="s">
        <v>108</v>
      </c>
      <c r="X1234" t="s"/>
      <c r="Y1234" t="s">
        <v>85</v>
      </c>
      <c r="Z1234">
        <f>HYPERLINK("https://hotelmonitor-cachepage.eclerx.com/savepage/tk_1544426219639297_sr_2399.html","info")</f>
        <v/>
      </c>
      <c r="AA1234" t="n">
        <v>519601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88</v>
      </c>
      <c r="AO1234" t="s"/>
      <c r="AP1234" t="n">
        <v>46</v>
      </c>
      <c r="AQ1234" t="s">
        <v>89</v>
      </c>
      <c r="AR1234" t="s"/>
      <c r="AS1234" t="s"/>
      <c r="AT1234" t="s">
        <v>90</v>
      </c>
      <c r="AU1234" t="s"/>
      <c r="AV1234" t="s"/>
      <c r="AW1234" t="s"/>
      <c r="AX1234" t="s"/>
      <c r="AY1234" t="n">
        <v>3381944</v>
      </c>
      <c r="AZ1234" t="s">
        <v>1605</v>
      </c>
      <c r="BA1234" t="s"/>
      <c r="BB1234" t="n">
        <v>865535</v>
      </c>
      <c r="BC1234" t="n">
        <v>13.342543</v>
      </c>
      <c r="BD1234" t="n">
        <v>52.50084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1615</v>
      </c>
      <c r="F1235" t="n">
        <v>-1</v>
      </c>
      <c r="G1235" t="s">
        <v>74</v>
      </c>
      <c r="H1235" t="s">
        <v>75</v>
      </c>
      <c r="I1235" t="s"/>
      <c r="J1235" t="s">
        <v>74</v>
      </c>
      <c r="K1235" t="n">
        <v>95</v>
      </c>
      <c r="L1235" t="s">
        <v>76</v>
      </c>
      <c r="M1235" t="s"/>
      <c r="N1235" t="s">
        <v>113</v>
      </c>
      <c r="O1235" t="s">
        <v>78</v>
      </c>
      <c r="P1235" t="s">
        <v>1615</v>
      </c>
      <c r="Q1235" t="s"/>
      <c r="R1235" t="s">
        <v>119</v>
      </c>
      <c r="S1235" t="s">
        <v>334</v>
      </c>
      <c r="T1235" t="s">
        <v>81</v>
      </c>
      <c r="U1235" t="s">
        <v>82</v>
      </c>
      <c r="V1235" t="s">
        <v>83</v>
      </c>
      <c r="W1235" t="s">
        <v>108</v>
      </c>
      <c r="X1235" t="s"/>
      <c r="Y1235" t="s">
        <v>85</v>
      </c>
      <c r="Z1235">
        <f>HYPERLINK("https://hotelmonitor-cachepage.eclerx.com/savepage/tk_15444268882353158_sr_2399.html","info")</f>
        <v/>
      </c>
      <c r="AA1235" t="n">
        <v>-6796561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88</v>
      </c>
      <c r="AO1235" t="s"/>
      <c r="AP1235" t="n">
        <v>239</v>
      </c>
      <c r="AQ1235" t="s">
        <v>89</v>
      </c>
      <c r="AR1235" t="s"/>
      <c r="AS1235" t="s"/>
      <c r="AT1235" t="s">
        <v>90</v>
      </c>
      <c r="AU1235" t="s"/>
      <c r="AV1235" t="s"/>
      <c r="AW1235" t="s"/>
      <c r="AX1235" t="s"/>
      <c r="AY1235" t="n">
        <v>6796561</v>
      </c>
      <c r="AZ1235" t="s">
        <v>1616</v>
      </c>
      <c r="BA1235" t="s"/>
      <c r="BB1235" t="n">
        <v>389613</v>
      </c>
      <c r="BC1235" t="n">
        <v>13.49717</v>
      </c>
      <c r="BD1235" t="n">
        <v>52.56149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1617</v>
      </c>
      <c r="F1236" t="n">
        <v>-1</v>
      </c>
      <c r="G1236" t="s">
        <v>74</v>
      </c>
      <c r="H1236" t="s">
        <v>75</v>
      </c>
      <c r="I1236" t="s"/>
      <c r="J1236" t="s">
        <v>74</v>
      </c>
      <c r="K1236" t="n">
        <v>38</v>
      </c>
      <c r="L1236" t="s">
        <v>76</v>
      </c>
      <c r="M1236" t="s"/>
      <c r="N1236" t="s">
        <v>158</v>
      </c>
      <c r="O1236" t="s">
        <v>78</v>
      </c>
      <c r="P1236" t="s">
        <v>1617</v>
      </c>
      <c r="Q1236" t="s"/>
      <c r="R1236" t="s">
        <v>119</v>
      </c>
      <c r="S1236" t="s">
        <v>1618</v>
      </c>
      <c r="T1236" t="s">
        <v>81</v>
      </c>
      <c r="U1236" t="s">
        <v>82</v>
      </c>
      <c r="V1236" t="s">
        <v>83</v>
      </c>
      <c r="W1236" t="s">
        <v>84</v>
      </c>
      <c r="X1236" t="s"/>
      <c r="Y1236" t="s">
        <v>85</v>
      </c>
      <c r="Z1236">
        <f>HYPERLINK("https://hotelmonitor-cachepage.eclerx.com/savepage/tk_15444268120685472_sr_2399.html","info")</f>
        <v/>
      </c>
      <c r="AA1236" t="n">
        <v>-6796573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88</v>
      </c>
      <c r="AO1236" t="s"/>
      <c r="AP1236" t="n">
        <v>218</v>
      </c>
      <c r="AQ1236" t="s">
        <v>89</v>
      </c>
      <c r="AR1236" t="s"/>
      <c r="AS1236" t="s"/>
      <c r="AT1236" t="s">
        <v>90</v>
      </c>
      <c r="AU1236" t="s"/>
      <c r="AV1236" t="s"/>
      <c r="AW1236" t="s"/>
      <c r="AX1236" t="s"/>
      <c r="AY1236" t="n">
        <v>6796573</v>
      </c>
      <c r="AZ1236" t="s">
        <v>1619</v>
      </c>
      <c r="BA1236" t="s"/>
      <c r="BB1236" t="n">
        <v>24396</v>
      </c>
      <c r="BC1236" t="n">
        <v>13.30633</v>
      </c>
      <c r="BD1236" t="n">
        <v>52.50088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1617</v>
      </c>
      <c r="F1237" t="n">
        <v>-1</v>
      </c>
      <c r="G1237" t="s">
        <v>74</v>
      </c>
      <c r="H1237" t="s">
        <v>75</v>
      </c>
      <c r="I1237" t="s"/>
      <c r="J1237" t="s">
        <v>74</v>
      </c>
      <c r="K1237" t="n">
        <v>40</v>
      </c>
      <c r="L1237" t="s">
        <v>76</v>
      </c>
      <c r="M1237" t="s"/>
      <c r="N1237" t="s">
        <v>121</v>
      </c>
      <c r="O1237" t="s">
        <v>78</v>
      </c>
      <c r="P1237" t="s">
        <v>1617</v>
      </c>
      <c r="Q1237" t="s"/>
      <c r="R1237" t="s">
        <v>119</v>
      </c>
      <c r="S1237" t="s">
        <v>516</v>
      </c>
      <c r="T1237" t="s">
        <v>81</v>
      </c>
      <c r="U1237" t="s">
        <v>82</v>
      </c>
      <c r="V1237" t="s">
        <v>83</v>
      </c>
      <c r="W1237" t="s">
        <v>84</v>
      </c>
      <c r="X1237" t="s"/>
      <c r="Y1237" t="s">
        <v>85</v>
      </c>
      <c r="Z1237">
        <f>HYPERLINK("https://hotelmonitor-cachepage.eclerx.com/savepage/tk_15444268120685472_sr_2399.html","info")</f>
        <v/>
      </c>
      <c r="AA1237" t="n">
        <v>-6796573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88</v>
      </c>
      <c r="AO1237" t="s"/>
      <c r="AP1237" t="n">
        <v>218</v>
      </c>
      <c r="AQ1237" t="s">
        <v>89</v>
      </c>
      <c r="AR1237" t="s"/>
      <c r="AS1237" t="s"/>
      <c r="AT1237" t="s">
        <v>90</v>
      </c>
      <c r="AU1237" t="s"/>
      <c r="AV1237" t="s"/>
      <c r="AW1237" t="s"/>
      <c r="AX1237" t="s"/>
      <c r="AY1237" t="n">
        <v>6796573</v>
      </c>
      <c r="AZ1237" t="s">
        <v>1619</v>
      </c>
      <c r="BA1237" t="s"/>
      <c r="BB1237" t="n">
        <v>24396</v>
      </c>
      <c r="BC1237" t="n">
        <v>13.30633</v>
      </c>
      <c r="BD1237" t="n">
        <v>52.50088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1617</v>
      </c>
      <c r="F1238" t="n">
        <v>-1</v>
      </c>
      <c r="G1238" t="s">
        <v>74</v>
      </c>
      <c r="H1238" t="s">
        <v>75</v>
      </c>
      <c r="I1238" t="s"/>
      <c r="J1238" t="s">
        <v>74</v>
      </c>
      <c r="K1238" t="n">
        <v>50</v>
      </c>
      <c r="L1238" t="s">
        <v>76</v>
      </c>
      <c r="M1238" t="s"/>
      <c r="N1238" t="s">
        <v>298</v>
      </c>
      <c r="O1238" t="s">
        <v>78</v>
      </c>
      <c r="P1238" t="s">
        <v>1617</v>
      </c>
      <c r="Q1238" t="s"/>
      <c r="R1238" t="s">
        <v>119</v>
      </c>
      <c r="S1238" t="s">
        <v>492</v>
      </c>
      <c r="T1238" t="s">
        <v>81</v>
      </c>
      <c r="U1238" t="s">
        <v>82</v>
      </c>
      <c r="V1238" t="s">
        <v>83</v>
      </c>
      <c r="W1238" t="s">
        <v>108</v>
      </c>
      <c r="X1238" t="s"/>
      <c r="Y1238" t="s">
        <v>85</v>
      </c>
      <c r="Z1238">
        <f>HYPERLINK("https://hotelmonitor-cachepage.eclerx.com/savepage/tk_15444268120685472_sr_2399.html","info")</f>
        <v/>
      </c>
      <c r="AA1238" t="n">
        <v>-6796573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88</v>
      </c>
      <c r="AO1238" t="s"/>
      <c r="AP1238" t="n">
        <v>218</v>
      </c>
      <c r="AQ1238" t="s">
        <v>89</v>
      </c>
      <c r="AR1238" t="s"/>
      <c r="AS1238" t="s"/>
      <c r="AT1238" t="s">
        <v>90</v>
      </c>
      <c r="AU1238" t="s"/>
      <c r="AV1238" t="s"/>
      <c r="AW1238" t="s"/>
      <c r="AX1238" t="s"/>
      <c r="AY1238" t="n">
        <v>6796573</v>
      </c>
      <c r="AZ1238" t="s">
        <v>1619</v>
      </c>
      <c r="BA1238" t="s"/>
      <c r="BB1238" t="n">
        <v>24396</v>
      </c>
      <c r="BC1238" t="n">
        <v>13.30633</v>
      </c>
      <c r="BD1238" t="n">
        <v>52.50088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1620</v>
      </c>
      <c r="F1239" t="n">
        <v>529946</v>
      </c>
      <c r="G1239" t="s">
        <v>74</v>
      </c>
      <c r="H1239" t="s">
        <v>75</v>
      </c>
      <c r="I1239" t="s"/>
      <c r="J1239" t="s">
        <v>74</v>
      </c>
      <c r="K1239" t="n">
        <v>82</v>
      </c>
      <c r="L1239" t="s">
        <v>76</v>
      </c>
      <c r="M1239" t="s"/>
      <c r="N1239" t="s">
        <v>1621</v>
      </c>
      <c r="O1239" t="s">
        <v>78</v>
      </c>
      <c r="P1239" t="s">
        <v>1622</v>
      </c>
      <c r="Q1239" t="s"/>
      <c r="R1239" t="s">
        <v>79</v>
      </c>
      <c r="S1239" t="s">
        <v>525</v>
      </c>
      <c r="T1239" t="s">
        <v>81</v>
      </c>
      <c r="U1239" t="s">
        <v>82</v>
      </c>
      <c r="V1239" t="s">
        <v>83</v>
      </c>
      <c r="W1239" t="s">
        <v>84</v>
      </c>
      <c r="X1239" t="s"/>
      <c r="Y1239" t="s">
        <v>85</v>
      </c>
      <c r="Z1239">
        <f>HYPERLINK("https://hotelmonitor-cachepage.eclerx.com/savepage/tk_15444262508018289_sr_2399.html","info")</f>
        <v/>
      </c>
      <c r="AA1239" t="n">
        <v>99157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88</v>
      </c>
      <c r="AO1239" t="s"/>
      <c r="AP1239" t="n">
        <v>55</v>
      </c>
      <c r="AQ1239" t="s">
        <v>89</v>
      </c>
      <c r="AR1239" t="s"/>
      <c r="AS1239" t="s"/>
      <c r="AT1239" t="s">
        <v>90</v>
      </c>
      <c r="AU1239" t="s"/>
      <c r="AV1239" t="s"/>
      <c r="AW1239" t="s"/>
      <c r="AX1239" t="s"/>
      <c r="AY1239" t="n">
        <v>955872</v>
      </c>
      <c r="AZ1239" t="s">
        <v>1623</v>
      </c>
      <c r="BA1239" t="s"/>
      <c r="BB1239" t="n">
        <v>75543</v>
      </c>
      <c r="BC1239" t="n">
        <v>13.3933</v>
      </c>
      <c r="BD1239" t="n">
        <v>52.50863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1620</v>
      </c>
      <c r="F1240" t="n">
        <v>529946</v>
      </c>
      <c r="G1240" t="s">
        <v>74</v>
      </c>
      <c r="H1240" t="s">
        <v>75</v>
      </c>
      <c r="I1240" t="s"/>
      <c r="J1240" t="s">
        <v>74</v>
      </c>
      <c r="K1240" t="n">
        <v>92</v>
      </c>
      <c r="L1240" t="s">
        <v>76</v>
      </c>
      <c r="M1240" t="s"/>
      <c r="N1240" t="s">
        <v>1624</v>
      </c>
      <c r="O1240" t="s">
        <v>78</v>
      </c>
      <c r="P1240" t="s">
        <v>1622</v>
      </c>
      <c r="Q1240" t="s"/>
      <c r="R1240" t="s">
        <v>79</v>
      </c>
      <c r="S1240" t="s">
        <v>270</v>
      </c>
      <c r="T1240" t="s">
        <v>81</v>
      </c>
      <c r="U1240" t="s">
        <v>82</v>
      </c>
      <c r="V1240" t="s">
        <v>83</v>
      </c>
      <c r="W1240" t="s">
        <v>84</v>
      </c>
      <c r="X1240" t="s"/>
      <c r="Y1240" t="s">
        <v>85</v>
      </c>
      <c r="Z1240">
        <f>HYPERLINK("https://hotelmonitor-cachepage.eclerx.com/savepage/tk_15444262508018289_sr_2399.html","info")</f>
        <v/>
      </c>
      <c r="AA1240" t="n">
        <v>99157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88</v>
      </c>
      <c r="AO1240" t="s"/>
      <c r="AP1240" t="n">
        <v>55</v>
      </c>
      <c r="AQ1240" t="s">
        <v>89</v>
      </c>
      <c r="AR1240" t="s"/>
      <c r="AS1240" t="s"/>
      <c r="AT1240" t="s">
        <v>90</v>
      </c>
      <c r="AU1240" t="s"/>
      <c r="AV1240" t="s"/>
      <c r="AW1240" t="s"/>
      <c r="AX1240" t="s"/>
      <c r="AY1240" t="n">
        <v>955872</v>
      </c>
      <c r="AZ1240" t="s">
        <v>1623</v>
      </c>
      <c r="BA1240" t="s"/>
      <c r="BB1240" t="n">
        <v>75543</v>
      </c>
      <c r="BC1240" t="n">
        <v>13.3933</v>
      </c>
      <c r="BD1240" t="n">
        <v>52.50863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1620</v>
      </c>
      <c r="F1241" t="n">
        <v>529946</v>
      </c>
      <c r="G1241" t="s">
        <v>74</v>
      </c>
      <c r="H1241" t="s">
        <v>75</v>
      </c>
      <c r="I1241" t="s"/>
      <c r="J1241" t="s">
        <v>74</v>
      </c>
      <c r="K1241" t="n">
        <v>82</v>
      </c>
      <c r="L1241" t="s">
        <v>76</v>
      </c>
      <c r="M1241" t="s"/>
      <c r="N1241" t="s">
        <v>1625</v>
      </c>
      <c r="O1241" t="s">
        <v>78</v>
      </c>
      <c r="P1241" t="s">
        <v>1622</v>
      </c>
      <c r="Q1241" t="s"/>
      <c r="R1241" t="s">
        <v>79</v>
      </c>
      <c r="S1241" t="s">
        <v>525</v>
      </c>
      <c r="T1241" t="s">
        <v>81</v>
      </c>
      <c r="U1241" t="s">
        <v>82</v>
      </c>
      <c r="V1241" t="s">
        <v>83</v>
      </c>
      <c r="W1241" t="s">
        <v>84</v>
      </c>
      <c r="X1241" t="s"/>
      <c r="Y1241" t="s">
        <v>85</v>
      </c>
      <c r="Z1241">
        <f>HYPERLINK("https://hotelmonitor-cachepage.eclerx.com/savepage/tk_15444262508018289_sr_2399.html","info")</f>
        <v/>
      </c>
      <c r="AA1241" t="n">
        <v>99157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88</v>
      </c>
      <c r="AO1241" t="s"/>
      <c r="AP1241" t="n">
        <v>55</v>
      </c>
      <c r="AQ1241" t="s">
        <v>89</v>
      </c>
      <c r="AR1241" t="s"/>
      <c r="AS1241" t="s"/>
      <c r="AT1241" t="s">
        <v>90</v>
      </c>
      <c r="AU1241" t="s"/>
      <c r="AV1241" t="s"/>
      <c r="AW1241" t="s"/>
      <c r="AX1241" t="s"/>
      <c r="AY1241" t="n">
        <v>955872</v>
      </c>
      <c r="AZ1241" t="s">
        <v>1623</v>
      </c>
      <c r="BA1241" t="s"/>
      <c r="BB1241" t="n">
        <v>75543</v>
      </c>
      <c r="BC1241" t="n">
        <v>13.3933</v>
      </c>
      <c r="BD1241" t="n">
        <v>52.50863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1620</v>
      </c>
      <c r="F1242" t="n">
        <v>529946</v>
      </c>
      <c r="G1242" t="s">
        <v>74</v>
      </c>
      <c r="H1242" t="s">
        <v>75</v>
      </c>
      <c r="I1242" t="s"/>
      <c r="J1242" t="s">
        <v>74</v>
      </c>
      <c r="K1242" t="n">
        <v>82</v>
      </c>
      <c r="L1242" t="s">
        <v>76</v>
      </c>
      <c r="M1242" t="s"/>
      <c r="N1242" t="s">
        <v>1625</v>
      </c>
      <c r="O1242" t="s">
        <v>78</v>
      </c>
      <c r="P1242" t="s">
        <v>1622</v>
      </c>
      <c r="Q1242" t="s"/>
      <c r="R1242" t="s">
        <v>79</v>
      </c>
      <c r="S1242" t="s">
        <v>525</v>
      </c>
      <c r="T1242" t="s">
        <v>81</v>
      </c>
      <c r="U1242" t="s">
        <v>82</v>
      </c>
      <c r="V1242" t="s">
        <v>83</v>
      </c>
      <c r="W1242" t="s">
        <v>84</v>
      </c>
      <c r="X1242" t="s"/>
      <c r="Y1242" t="s">
        <v>85</v>
      </c>
      <c r="Z1242">
        <f>HYPERLINK("https://hotelmonitor-cachepage.eclerx.com/savepage/tk_15444262508018289_sr_2399.html","info")</f>
        <v/>
      </c>
      <c r="AA1242" t="n">
        <v>99157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88</v>
      </c>
      <c r="AO1242" t="s"/>
      <c r="AP1242" t="n">
        <v>55</v>
      </c>
      <c r="AQ1242" t="s">
        <v>89</v>
      </c>
      <c r="AR1242" t="s"/>
      <c r="AS1242" t="s"/>
      <c r="AT1242" t="s">
        <v>90</v>
      </c>
      <c r="AU1242" t="s"/>
      <c r="AV1242" t="s"/>
      <c r="AW1242" t="s"/>
      <c r="AX1242" t="s"/>
      <c r="AY1242" t="n">
        <v>955872</v>
      </c>
      <c r="AZ1242" t="s">
        <v>1623</v>
      </c>
      <c r="BA1242" t="s"/>
      <c r="BB1242" t="n">
        <v>75543</v>
      </c>
      <c r="BC1242" t="n">
        <v>13.3933</v>
      </c>
      <c r="BD1242" t="n">
        <v>52.50863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1620</v>
      </c>
      <c r="F1243" t="n">
        <v>529946</v>
      </c>
      <c r="G1243" t="s">
        <v>74</v>
      </c>
      <c r="H1243" t="s">
        <v>75</v>
      </c>
      <c r="I1243" t="s"/>
      <c r="J1243" t="s">
        <v>74</v>
      </c>
      <c r="K1243" t="n">
        <v>91</v>
      </c>
      <c r="L1243" t="s">
        <v>76</v>
      </c>
      <c r="M1243" t="s"/>
      <c r="N1243" t="s">
        <v>1626</v>
      </c>
      <c r="O1243" t="s">
        <v>78</v>
      </c>
      <c r="P1243" t="s">
        <v>1622</v>
      </c>
      <c r="Q1243" t="s"/>
      <c r="R1243" t="s">
        <v>79</v>
      </c>
      <c r="S1243" t="s">
        <v>346</v>
      </c>
      <c r="T1243" t="s">
        <v>81</v>
      </c>
      <c r="U1243" t="s">
        <v>82</v>
      </c>
      <c r="V1243" t="s">
        <v>83</v>
      </c>
      <c r="W1243" t="s">
        <v>84</v>
      </c>
      <c r="X1243" t="s"/>
      <c r="Y1243" t="s">
        <v>85</v>
      </c>
      <c r="Z1243">
        <f>HYPERLINK("https://hotelmonitor-cachepage.eclerx.com/savepage/tk_15444262508018289_sr_2399.html","info")</f>
        <v/>
      </c>
      <c r="AA1243" t="n">
        <v>99157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88</v>
      </c>
      <c r="AO1243" t="s"/>
      <c r="AP1243" t="n">
        <v>55</v>
      </c>
      <c r="AQ1243" t="s">
        <v>89</v>
      </c>
      <c r="AR1243" t="s"/>
      <c r="AS1243" t="s"/>
      <c r="AT1243" t="s">
        <v>90</v>
      </c>
      <c r="AU1243" t="s"/>
      <c r="AV1243" t="s"/>
      <c r="AW1243" t="s"/>
      <c r="AX1243" t="s"/>
      <c r="AY1243" t="n">
        <v>955872</v>
      </c>
      <c r="AZ1243" t="s">
        <v>1623</v>
      </c>
      <c r="BA1243" t="s"/>
      <c r="BB1243" t="n">
        <v>75543</v>
      </c>
      <c r="BC1243" t="n">
        <v>13.3933</v>
      </c>
      <c r="BD1243" t="n">
        <v>52.50863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1620</v>
      </c>
      <c r="F1244" t="n">
        <v>529946</v>
      </c>
      <c r="G1244" t="s">
        <v>74</v>
      </c>
      <c r="H1244" t="s">
        <v>75</v>
      </c>
      <c r="I1244" t="s"/>
      <c r="J1244" t="s">
        <v>74</v>
      </c>
      <c r="K1244" t="n">
        <v>91</v>
      </c>
      <c r="L1244" t="s">
        <v>76</v>
      </c>
      <c r="M1244" t="s"/>
      <c r="N1244" t="s">
        <v>1626</v>
      </c>
      <c r="O1244" t="s">
        <v>78</v>
      </c>
      <c r="P1244" t="s">
        <v>1622</v>
      </c>
      <c r="Q1244" t="s"/>
      <c r="R1244" t="s">
        <v>79</v>
      </c>
      <c r="S1244" t="s">
        <v>346</v>
      </c>
      <c r="T1244" t="s">
        <v>81</v>
      </c>
      <c r="U1244" t="s">
        <v>82</v>
      </c>
      <c r="V1244" t="s">
        <v>83</v>
      </c>
      <c r="W1244" t="s">
        <v>84</v>
      </c>
      <c r="X1244" t="s"/>
      <c r="Y1244" t="s">
        <v>85</v>
      </c>
      <c r="Z1244">
        <f>HYPERLINK("https://hotelmonitor-cachepage.eclerx.com/savepage/tk_15444262508018289_sr_2399.html","info")</f>
        <v/>
      </c>
      <c r="AA1244" t="n">
        <v>99157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88</v>
      </c>
      <c r="AO1244" t="s"/>
      <c r="AP1244" t="n">
        <v>55</v>
      </c>
      <c r="AQ1244" t="s">
        <v>89</v>
      </c>
      <c r="AR1244" t="s"/>
      <c r="AS1244" t="s"/>
      <c r="AT1244" t="s">
        <v>90</v>
      </c>
      <c r="AU1244" t="s"/>
      <c r="AV1244" t="s"/>
      <c r="AW1244" t="s"/>
      <c r="AX1244" t="s"/>
      <c r="AY1244" t="n">
        <v>955872</v>
      </c>
      <c r="AZ1244" t="s">
        <v>1623</v>
      </c>
      <c r="BA1244" t="s"/>
      <c r="BB1244" t="n">
        <v>75543</v>
      </c>
      <c r="BC1244" t="n">
        <v>13.3933</v>
      </c>
      <c r="BD1244" t="n">
        <v>52.50863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1620</v>
      </c>
      <c r="F1245" t="n">
        <v>529946</v>
      </c>
      <c r="G1245" t="s">
        <v>74</v>
      </c>
      <c r="H1245" t="s">
        <v>75</v>
      </c>
      <c r="I1245" t="s"/>
      <c r="J1245" t="s">
        <v>74</v>
      </c>
      <c r="K1245" t="n">
        <v>91</v>
      </c>
      <c r="L1245" t="s">
        <v>76</v>
      </c>
      <c r="M1245" t="s"/>
      <c r="N1245" t="s">
        <v>1626</v>
      </c>
      <c r="O1245" t="s">
        <v>78</v>
      </c>
      <c r="P1245" t="s">
        <v>1622</v>
      </c>
      <c r="Q1245" t="s"/>
      <c r="R1245" t="s">
        <v>79</v>
      </c>
      <c r="S1245" t="s">
        <v>346</v>
      </c>
      <c r="T1245" t="s">
        <v>81</v>
      </c>
      <c r="U1245" t="s">
        <v>82</v>
      </c>
      <c r="V1245" t="s">
        <v>83</v>
      </c>
      <c r="W1245" t="s">
        <v>84</v>
      </c>
      <c r="X1245" t="s"/>
      <c r="Y1245" t="s">
        <v>85</v>
      </c>
      <c r="Z1245">
        <f>HYPERLINK("https://hotelmonitor-cachepage.eclerx.com/savepage/tk_15444262508018289_sr_2399.html","info")</f>
        <v/>
      </c>
      <c r="AA1245" t="n">
        <v>99157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88</v>
      </c>
      <c r="AO1245" t="s"/>
      <c r="AP1245" t="n">
        <v>55</v>
      </c>
      <c r="AQ1245" t="s">
        <v>89</v>
      </c>
      <c r="AR1245" t="s"/>
      <c r="AS1245" t="s"/>
      <c r="AT1245" t="s">
        <v>90</v>
      </c>
      <c r="AU1245" t="s"/>
      <c r="AV1245" t="s"/>
      <c r="AW1245" t="s"/>
      <c r="AX1245" t="s"/>
      <c r="AY1245" t="n">
        <v>955872</v>
      </c>
      <c r="AZ1245" t="s">
        <v>1623</v>
      </c>
      <c r="BA1245" t="s"/>
      <c r="BB1245" t="n">
        <v>75543</v>
      </c>
      <c r="BC1245" t="n">
        <v>13.3933</v>
      </c>
      <c r="BD1245" t="n">
        <v>52.50863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1620</v>
      </c>
      <c r="F1246" t="n">
        <v>529946</v>
      </c>
      <c r="G1246" t="s">
        <v>74</v>
      </c>
      <c r="H1246" t="s">
        <v>75</v>
      </c>
      <c r="I1246" t="s"/>
      <c r="J1246" t="s">
        <v>74</v>
      </c>
      <c r="K1246" t="n">
        <v>99</v>
      </c>
      <c r="L1246" t="s">
        <v>76</v>
      </c>
      <c r="M1246" t="s"/>
      <c r="N1246" t="s">
        <v>1627</v>
      </c>
      <c r="O1246" t="s">
        <v>78</v>
      </c>
      <c r="P1246" t="s">
        <v>1622</v>
      </c>
      <c r="Q1246" t="s"/>
      <c r="R1246" t="s">
        <v>79</v>
      </c>
      <c r="S1246" t="s">
        <v>103</v>
      </c>
      <c r="T1246" t="s">
        <v>81</v>
      </c>
      <c r="U1246" t="s">
        <v>82</v>
      </c>
      <c r="V1246" t="s">
        <v>83</v>
      </c>
      <c r="W1246" t="s">
        <v>84</v>
      </c>
      <c r="X1246" t="s"/>
      <c r="Y1246" t="s">
        <v>85</v>
      </c>
      <c r="Z1246">
        <f>HYPERLINK("https://hotelmonitor-cachepage.eclerx.com/savepage/tk_15444262508018289_sr_2399.html","info")</f>
        <v/>
      </c>
      <c r="AA1246" t="n">
        <v>99157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88</v>
      </c>
      <c r="AO1246" t="s"/>
      <c r="AP1246" t="n">
        <v>55</v>
      </c>
      <c r="AQ1246" t="s">
        <v>89</v>
      </c>
      <c r="AR1246" t="s"/>
      <c r="AS1246" t="s"/>
      <c r="AT1246" t="s">
        <v>90</v>
      </c>
      <c r="AU1246" t="s"/>
      <c r="AV1246" t="s"/>
      <c r="AW1246" t="s"/>
      <c r="AX1246" t="s"/>
      <c r="AY1246" t="n">
        <v>955872</v>
      </c>
      <c r="AZ1246" t="s">
        <v>1623</v>
      </c>
      <c r="BA1246" t="s"/>
      <c r="BB1246" t="n">
        <v>75543</v>
      </c>
      <c r="BC1246" t="n">
        <v>13.3933</v>
      </c>
      <c r="BD1246" t="n">
        <v>52.50863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1620</v>
      </c>
      <c r="F1247" t="n">
        <v>529946</v>
      </c>
      <c r="G1247" t="s">
        <v>74</v>
      </c>
      <c r="H1247" t="s">
        <v>75</v>
      </c>
      <c r="I1247" t="s"/>
      <c r="J1247" t="s">
        <v>74</v>
      </c>
      <c r="K1247" t="n">
        <v>99</v>
      </c>
      <c r="L1247" t="s">
        <v>76</v>
      </c>
      <c r="M1247" t="s"/>
      <c r="N1247" t="s">
        <v>1627</v>
      </c>
      <c r="O1247" t="s">
        <v>78</v>
      </c>
      <c r="P1247" t="s">
        <v>1622</v>
      </c>
      <c r="Q1247" t="s"/>
      <c r="R1247" t="s">
        <v>79</v>
      </c>
      <c r="S1247" t="s">
        <v>103</v>
      </c>
      <c r="T1247" t="s">
        <v>81</v>
      </c>
      <c r="U1247" t="s">
        <v>82</v>
      </c>
      <c r="V1247" t="s">
        <v>83</v>
      </c>
      <c r="W1247" t="s">
        <v>84</v>
      </c>
      <c r="X1247" t="s"/>
      <c r="Y1247" t="s">
        <v>85</v>
      </c>
      <c r="Z1247">
        <f>HYPERLINK("https://hotelmonitor-cachepage.eclerx.com/savepage/tk_15444262508018289_sr_2399.html","info")</f>
        <v/>
      </c>
      <c r="AA1247" t="n">
        <v>99157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88</v>
      </c>
      <c r="AO1247" t="s"/>
      <c r="AP1247" t="n">
        <v>55</v>
      </c>
      <c r="AQ1247" t="s">
        <v>89</v>
      </c>
      <c r="AR1247" t="s"/>
      <c r="AS1247" t="s"/>
      <c r="AT1247" t="s">
        <v>90</v>
      </c>
      <c r="AU1247" t="s"/>
      <c r="AV1247" t="s"/>
      <c r="AW1247" t="s"/>
      <c r="AX1247" t="s"/>
      <c r="AY1247" t="n">
        <v>955872</v>
      </c>
      <c r="AZ1247" t="s">
        <v>1623</v>
      </c>
      <c r="BA1247" t="s"/>
      <c r="BB1247" t="n">
        <v>75543</v>
      </c>
      <c r="BC1247" t="n">
        <v>13.3933</v>
      </c>
      <c r="BD1247" t="n">
        <v>52.50863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1620</v>
      </c>
      <c r="F1248" t="n">
        <v>529946</v>
      </c>
      <c r="G1248" t="s">
        <v>74</v>
      </c>
      <c r="H1248" t="s">
        <v>75</v>
      </c>
      <c r="I1248" t="s"/>
      <c r="J1248" t="s">
        <v>74</v>
      </c>
      <c r="K1248" t="n">
        <v>99</v>
      </c>
      <c r="L1248" t="s">
        <v>76</v>
      </c>
      <c r="M1248" t="s"/>
      <c r="N1248" t="s">
        <v>1627</v>
      </c>
      <c r="O1248" t="s">
        <v>78</v>
      </c>
      <c r="P1248" t="s">
        <v>1622</v>
      </c>
      <c r="Q1248" t="s"/>
      <c r="R1248" t="s">
        <v>79</v>
      </c>
      <c r="S1248" t="s">
        <v>103</v>
      </c>
      <c r="T1248" t="s">
        <v>81</v>
      </c>
      <c r="U1248" t="s">
        <v>82</v>
      </c>
      <c r="V1248" t="s">
        <v>83</v>
      </c>
      <c r="W1248" t="s">
        <v>84</v>
      </c>
      <c r="X1248" t="s"/>
      <c r="Y1248" t="s">
        <v>85</v>
      </c>
      <c r="Z1248">
        <f>HYPERLINK("https://hotelmonitor-cachepage.eclerx.com/savepage/tk_15444262508018289_sr_2399.html","info")</f>
        <v/>
      </c>
      <c r="AA1248" t="n">
        <v>99157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88</v>
      </c>
      <c r="AO1248" t="s"/>
      <c r="AP1248" t="n">
        <v>55</v>
      </c>
      <c r="AQ1248" t="s">
        <v>89</v>
      </c>
      <c r="AR1248" t="s"/>
      <c r="AS1248" t="s"/>
      <c r="AT1248" t="s">
        <v>90</v>
      </c>
      <c r="AU1248" t="s"/>
      <c r="AV1248" t="s"/>
      <c r="AW1248" t="s"/>
      <c r="AX1248" t="s"/>
      <c r="AY1248" t="n">
        <v>955872</v>
      </c>
      <c r="AZ1248" t="s">
        <v>1623</v>
      </c>
      <c r="BA1248" t="s"/>
      <c r="BB1248" t="n">
        <v>75543</v>
      </c>
      <c r="BC1248" t="n">
        <v>13.3933</v>
      </c>
      <c r="BD1248" t="n">
        <v>52.50863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1620</v>
      </c>
      <c r="F1249" t="n">
        <v>529946</v>
      </c>
      <c r="G1249" t="s">
        <v>74</v>
      </c>
      <c r="H1249" t="s">
        <v>75</v>
      </c>
      <c r="I1249" t="s"/>
      <c r="J1249" t="s">
        <v>74</v>
      </c>
      <c r="K1249" t="n">
        <v>102</v>
      </c>
      <c r="L1249" t="s">
        <v>76</v>
      </c>
      <c r="M1249" t="s"/>
      <c r="N1249" t="s">
        <v>1628</v>
      </c>
      <c r="O1249" t="s">
        <v>78</v>
      </c>
      <c r="P1249" t="s">
        <v>1622</v>
      </c>
      <c r="Q1249" t="s"/>
      <c r="R1249" t="s">
        <v>79</v>
      </c>
      <c r="S1249" t="s">
        <v>402</v>
      </c>
      <c r="T1249" t="s">
        <v>81</v>
      </c>
      <c r="U1249" t="s">
        <v>82</v>
      </c>
      <c r="V1249" t="s">
        <v>83</v>
      </c>
      <c r="W1249" t="s">
        <v>84</v>
      </c>
      <c r="X1249" t="s"/>
      <c r="Y1249" t="s">
        <v>85</v>
      </c>
      <c r="Z1249">
        <f>HYPERLINK("https://hotelmonitor-cachepage.eclerx.com/savepage/tk_15444262508018289_sr_2399.html","info")</f>
        <v/>
      </c>
      <c r="AA1249" t="n">
        <v>99157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88</v>
      </c>
      <c r="AO1249" t="s"/>
      <c r="AP1249" t="n">
        <v>55</v>
      </c>
      <c r="AQ1249" t="s">
        <v>89</v>
      </c>
      <c r="AR1249" t="s"/>
      <c r="AS1249" t="s"/>
      <c r="AT1249" t="s">
        <v>90</v>
      </c>
      <c r="AU1249" t="s"/>
      <c r="AV1249" t="s"/>
      <c r="AW1249" t="s"/>
      <c r="AX1249" t="s"/>
      <c r="AY1249" t="n">
        <v>955872</v>
      </c>
      <c r="AZ1249" t="s">
        <v>1623</v>
      </c>
      <c r="BA1249" t="s"/>
      <c r="BB1249" t="n">
        <v>75543</v>
      </c>
      <c r="BC1249" t="n">
        <v>13.3933</v>
      </c>
      <c r="BD1249" t="n">
        <v>52.50863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1620</v>
      </c>
      <c r="F1250" t="n">
        <v>529946</v>
      </c>
      <c r="G1250" t="s">
        <v>74</v>
      </c>
      <c r="H1250" t="s">
        <v>75</v>
      </c>
      <c r="I1250" t="s"/>
      <c r="J1250" t="s">
        <v>74</v>
      </c>
      <c r="K1250" t="n">
        <v>109</v>
      </c>
      <c r="L1250" t="s">
        <v>76</v>
      </c>
      <c r="M1250" t="s"/>
      <c r="N1250" t="s">
        <v>1629</v>
      </c>
      <c r="O1250" t="s">
        <v>78</v>
      </c>
      <c r="P1250" t="s">
        <v>1622</v>
      </c>
      <c r="Q1250" t="s"/>
      <c r="R1250" t="s">
        <v>79</v>
      </c>
      <c r="S1250" t="s">
        <v>562</v>
      </c>
      <c r="T1250" t="s">
        <v>81</v>
      </c>
      <c r="U1250" t="s">
        <v>82</v>
      </c>
      <c r="V1250" t="s">
        <v>83</v>
      </c>
      <c r="W1250" t="s">
        <v>84</v>
      </c>
      <c r="X1250" t="s"/>
      <c r="Y1250" t="s">
        <v>85</v>
      </c>
      <c r="Z1250">
        <f>HYPERLINK("https://hotelmonitor-cachepage.eclerx.com/savepage/tk_15444262508018289_sr_2399.html","info")</f>
        <v/>
      </c>
      <c r="AA1250" t="n">
        <v>99157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88</v>
      </c>
      <c r="AO1250" t="s"/>
      <c r="AP1250" t="n">
        <v>55</v>
      </c>
      <c r="AQ1250" t="s">
        <v>89</v>
      </c>
      <c r="AR1250" t="s"/>
      <c r="AS1250" t="s"/>
      <c r="AT1250" t="s">
        <v>90</v>
      </c>
      <c r="AU1250" t="s"/>
      <c r="AV1250" t="s"/>
      <c r="AW1250" t="s"/>
      <c r="AX1250" t="s"/>
      <c r="AY1250" t="n">
        <v>955872</v>
      </c>
      <c r="AZ1250" t="s">
        <v>1623</v>
      </c>
      <c r="BA1250" t="s"/>
      <c r="BB1250" t="n">
        <v>75543</v>
      </c>
      <c r="BC1250" t="n">
        <v>13.3933</v>
      </c>
      <c r="BD1250" t="n">
        <v>52.50863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1620</v>
      </c>
      <c r="F1251" t="n">
        <v>529946</v>
      </c>
      <c r="G1251" t="s">
        <v>74</v>
      </c>
      <c r="H1251" t="s">
        <v>75</v>
      </c>
      <c r="I1251" t="s"/>
      <c r="J1251" t="s">
        <v>74</v>
      </c>
      <c r="K1251" t="n">
        <v>110</v>
      </c>
      <c r="L1251" t="s">
        <v>76</v>
      </c>
      <c r="M1251" t="s"/>
      <c r="N1251" t="s">
        <v>1625</v>
      </c>
      <c r="O1251" t="s">
        <v>78</v>
      </c>
      <c r="P1251" t="s">
        <v>1622</v>
      </c>
      <c r="Q1251" t="s"/>
      <c r="R1251" t="s">
        <v>79</v>
      </c>
      <c r="S1251" t="s">
        <v>447</v>
      </c>
      <c r="T1251" t="s">
        <v>81</v>
      </c>
      <c r="U1251" t="s">
        <v>82</v>
      </c>
      <c r="V1251" t="s">
        <v>83</v>
      </c>
      <c r="W1251" t="s">
        <v>108</v>
      </c>
      <c r="X1251" t="s"/>
      <c r="Y1251" t="s">
        <v>85</v>
      </c>
      <c r="Z1251">
        <f>HYPERLINK("https://hotelmonitor-cachepage.eclerx.com/savepage/tk_15444262508018289_sr_2399.html","info")</f>
        <v/>
      </c>
      <c r="AA1251" t="n">
        <v>99157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88</v>
      </c>
      <c r="AO1251" t="s"/>
      <c r="AP1251" t="n">
        <v>55</v>
      </c>
      <c r="AQ1251" t="s">
        <v>89</v>
      </c>
      <c r="AR1251" t="s"/>
      <c r="AS1251" t="s"/>
      <c r="AT1251" t="s">
        <v>90</v>
      </c>
      <c r="AU1251" t="s"/>
      <c r="AV1251" t="s"/>
      <c r="AW1251" t="s"/>
      <c r="AX1251" t="s"/>
      <c r="AY1251" t="n">
        <v>955872</v>
      </c>
      <c r="AZ1251" t="s">
        <v>1623</v>
      </c>
      <c r="BA1251" t="s"/>
      <c r="BB1251" t="n">
        <v>75543</v>
      </c>
      <c r="BC1251" t="n">
        <v>13.3933</v>
      </c>
      <c r="BD1251" t="n">
        <v>52.50863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1620</v>
      </c>
      <c r="F1252" t="n">
        <v>529946</v>
      </c>
      <c r="G1252" t="s">
        <v>74</v>
      </c>
      <c r="H1252" t="s">
        <v>75</v>
      </c>
      <c r="I1252" t="s"/>
      <c r="J1252" t="s">
        <v>74</v>
      </c>
      <c r="K1252" t="n">
        <v>111</v>
      </c>
      <c r="L1252" t="s">
        <v>76</v>
      </c>
      <c r="M1252" t="s"/>
      <c r="N1252" t="s">
        <v>1625</v>
      </c>
      <c r="O1252" t="s">
        <v>78</v>
      </c>
      <c r="P1252" t="s">
        <v>1622</v>
      </c>
      <c r="Q1252" t="s"/>
      <c r="R1252" t="s">
        <v>79</v>
      </c>
      <c r="S1252" t="s">
        <v>779</v>
      </c>
      <c r="T1252" t="s">
        <v>81</v>
      </c>
      <c r="U1252" t="s">
        <v>82</v>
      </c>
      <c r="V1252" t="s">
        <v>83</v>
      </c>
      <c r="W1252" t="s">
        <v>108</v>
      </c>
      <c r="X1252" t="s"/>
      <c r="Y1252" t="s">
        <v>85</v>
      </c>
      <c r="Z1252">
        <f>HYPERLINK("https://hotelmonitor-cachepage.eclerx.com/savepage/tk_15444262508018289_sr_2399.html","info")</f>
        <v/>
      </c>
      <c r="AA1252" t="n">
        <v>99157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88</v>
      </c>
      <c r="AO1252" t="s"/>
      <c r="AP1252" t="n">
        <v>55</v>
      </c>
      <c r="AQ1252" t="s">
        <v>89</v>
      </c>
      <c r="AR1252" t="s"/>
      <c r="AS1252" t="s"/>
      <c r="AT1252" t="s">
        <v>90</v>
      </c>
      <c r="AU1252" t="s"/>
      <c r="AV1252" t="s"/>
      <c r="AW1252" t="s"/>
      <c r="AX1252" t="s"/>
      <c r="AY1252" t="n">
        <v>955872</v>
      </c>
      <c r="AZ1252" t="s">
        <v>1623</v>
      </c>
      <c r="BA1252" t="s"/>
      <c r="BB1252" t="n">
        <v>75543</v>
      </c>
      <c r="BC1252" t="n">
        <v>13.3933</v>
      </c>
      <c r="BD1252" t="n">
        <v>52.50863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1620</v>
      </c>
      <c r="F1253" t="n">
        <v>529946</v>
      </c>
      <c r="G1253" t="s">
        <v>74</v>
      </c>
      <c r="H1253" t="s">
        <v>75</v>
      </c>
      <c r="I1253" t="s"/>
      <c r="J1253" t="s">
        <v>74</v>
      </c>
      <c r="K1253" t="n">
        <v>116</v>
      </c>
      <c r="L1253" t="s">
        <v>76</v>
      </c>
      <c r="M1253" t="s"/>
      <c r="N1253" t="s">
        <v>1630</v>
      </c>
      <c r="O1253" t="s">
        <v>78</v>
      </c>
      <c r="P1253" t="s">
        <v>1622</v>
      </c>
      <c r="Q1253" t="s"/>
      <c r="R1253" t="s">
        <v>79</v>
      </c>
      <c r="S1253" t="s">
        <v>176</v>
      </c>
      <c r="T1253" t="s">
        <v>81</v>
      </c>
      <c r="U1253" t="s">
        <v>82</v>
      </c>
      <c r="V1253" t="s">
        <v>83</v>
      </c>
      <c r="W1253" t="s">
        <v>84</v>
      </c>
      <c r="X1253" t="s"/>
      <c r="Y1253" t="s">
        <v>85</v>
      </c>
      <c r="Z1253">
        <f>HYPERLINK("https://hotelmonitor-cachepage.eclerx.com/savepage/tk_15444262508018289_sr_2399.html","info")</f>
        <v/>
      </c>
      <c r="AA1253" t="n">
        <v>99157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88</v>
      </c>
      <c r="AO1253" t="s"/>
      <c r="AP1253" t="n">
        <v>55</v>
      </c>
      <c r="AQ1253" t="s">
        <v>89</v>
      </c>
      <c r="AR1253" t="s"/>
      <c r="AS1253" t="s"/>
      <c r="AT1253" t="s">
        <v>90</v>
      </c>
      <c r="AU1253" t="s"/>
      <c r="AV1253" t="s"/>
      <c r="AW1253" t="s"/>
      <c r="AX1253" t="s"/>
      <c r="AY1253" t="n">
        <v>955872</v>
      </c>
      <c r="AZ1253" t="s">
        <v>1623</v>
      </c>
      <c r="BA1253" t="s"/>
      <c r="BB1253" t="n">
        <v>75543</v>
      </c>
      <c r="BC1253" t="n">
        <v>13.3933</v>
      </c>
      <c r="BD1253" t="n">
        <v>52.50863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1620</v>
      </c>
      <c r="F1254" t="n">
        <v>529946</v>
      </c>
      <c r="G1254" t="s">
        <v>74</v>
      </c>
      <c r="H1254" t="s">
        <v>75</v>
      </c>
      <c r="I1254" t="s"/>
      <c r="J1254" t="s">
        <v>74</v>
      </c>
      <c r="K1254" t="n">
        <v>116</v>
      </c>
      <c r="L1254" t="s">
        <v>76</v>
      </c>
      <c r="M1254" t="s"/>
      <c r="N1254" t="s">
        <v>1630</v>
      </c>
      <c r="O1254" t="s">
        <v>78</v>
      </c>
      <c r="P1254" t="s">
        <v>1622</v>
      </c>
      <c r="Q1254" t="s"/>
      <c r="R1254" t="s">
        <v>79</v>
      </c>
      <c r="S1254" t="s">
        <v>176</v>
      </c>
      <c r="T1254" t="s">
        <v>81</v>
      </c>
      <c r="U1254" t="s">
        <v>82</v>
      </c>
      <c r="V1254" t="s">
        <v>83</v>
      </c>
      <c r="W1254" t="s">
        <v>84</v>
      </c>
      <c r="X1254" t="s"/>
      <c r="Y1254" t="s">
        <v>85</v>
      </c>
      <c r="Z1254">
        <f>HYPERLINK("https://hotelmonitor-cachepage.eclerx.com/savepage/tk_15444262508018289_sr_2399.html","info")</f>
        <v/>
      </c>
      <c r="AA1254" t="n">
        <v>99157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88</v>
      </c>
      <c r="AO1254" t="s"/>
      <c r="AP1254" t="n">
        <v>55</v>
      </c>
      <c r="AQ1254" t="s">
        <v>89</v>
      </c>
      <c r="AR1254" t="s"/>
      <c r="AS1254" t="s"/>
      <c r="AT1254" t="s">
        <v>90</v>
      </c>
      <c r="AU1254" t="s"/>
      <c r="AV1254" t="s"/>
      <c r="AW1254" t="s"/>
      <c r="AX1254" t="s"/>
      <c r="AY1254" t="n">
        <v>955872</v>
      </c>
      <c r="AZ1254" t="s">
        <v>1623</v>
      </c>
      <c r="BA1254" t="s"/>
      <c r="BB1254" t="n">
        <v>75543</v>
      </c>
      <c r="BC1254" t="n">
        <v>13.3933</v>
      </c>
      <c r="BD1254" t="n">
        <v>52.50863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1620</v>
      </c>
      <c r="F1255" t="n">
        <v>529946</v>
      </c>
      <c r="G1255" t="s">
        <v>74</v>
      </c>
      <c r="H1255" t="s">
        <v>75</v>
      </c>
      <c r="I1255" t="s"/>
      <c r="J1255" t="s">
        <v>74</v>
      </c>
      <c r="K1255" t="n">
        <v>116</v>
      </c>
      <c r="L1255" t="s">
        <v>76</v>
      </c>
      <c r="M1255" t="s"/>
      <c r="N1255" t="s">
        <v>1630</v>
      </c>
      <c r="O1255" t="s">
        <v>78</v>
      </c>
      <c r="P1255" t="s">
        <v>1622</v>
      </c>
      <c r="Q1255" t="s"/>
      <c r="R1255" t="s">
        <v>79</v>
      </c>
      <c r="S1255" t="s">
        <v>176</v>
      </c>
      <c r="T1255" t="s">
        <v>81</v>
      </c>
      <c r="U1255" t="s">
        <v>82</v>
      </c>
      <c r="V1255" t="s">
        <v>83</v>
      </c>
      <c r="W1255" t="s">
        <v>84</v>
      </c>
      <c r="X1255" t="s"/>
      <c r="Y1255" t="s">
        <v>85</v>
      </c>
      <c r="Z1255">
        <f>HYPERLINK("https://hotelmonitor-cachepage.eclerx.com/savepage/tk_15444262508018289_sr_2399.html","info")</f>
        <v/>
      </c>
      <c r="AA1255" t="n">
        <v>99157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88</v>
      </c>
      <c r="AO1255" t="s"/>
      <c r="AP1255" t="n">
        <v>55</v>
      </c>
      <c r="AQ1255" t="s">
        <v>89</v>
      </c>
      <c r="AR1255" t="s"/>
      <c r="AS1255" t="s"/>
      <c r="AT1255" t="s">
        <v>90</v>
      </c>
      <c r="AU1255" t="s"/>
      <c r="AV1255" t="s"/>
      <c r="AW1255" t="s"/>
      <c r="AX1255" t="s"/>
      <c r="AY1255" t="n">
        <v>955872</v>
      </c>
      <c r="AZ1255" t="s">
        <v>1623</v>
      </c>
      <c r="BA1255" t="s"/>
      <c r="BB1255" t="n">
        <v>75543</v>
      </c>
      <c r="BC1255" t="n">
        <v>13.3933</v>
      </c>
      <c r="BD1255" t="n">
        <v>52.50863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1620</v>
      </c>
      <c r="F1256" t="n">
        <v>529946</v>
      </c>
      <c r="G1256" t="s">
        <v>74</v>
      </c>
      <c r="H1256" t="s">
        <v>75</v>
      </c>
      <c r="I1256" t="s"/>
      <c r="J1256" t="s">
        <v>74</v>
      </c>
      <c r="K1256" t="n">
        <v>120</v>
      </c>
      <c r="L1256" t="s">
        <v>76</v>
      </c>
      <c r="M1256" t="s"/>
      <c r="N1256" t="s">
        <v>1626</v>
      </c>
      <c r="O1256" t="s">
        <v>78</v>
      </c>
      <c r="P1256" t="s">
        <v>1622</v>
      </c>
      <c r="Q1256" t="s"/>
      <c r="R1256" t="s">
        <v>79</v>
      </c>
      <c r="S1256" t="s">
        <v>1082</v>
      </c>
      <c r="T1256" t="s">
        <v>81</v>
      </c>
      <c r="U1256" t="s">
        <v>82</v>
      </c>
      <c r="V1256" t="s">
        <v>83</v>
      </c>
      <c r="W1256" t="s">
        <v>108</v>
      </c>
      <c r="X1256" t="s"/>
      <c r="Y1256" t="s">
        <v>85</v>
      </c>
      <c r="Z1256">
        <f>HYPERLINK("https://hotelmonitor-cachepage.eclerx.com/savepage/tk_15444262508018289_sr_2399.html","info")</f>
        <v/>
      </c>
      <c r="AA1256" t="n">
        <v>99157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88</v>
      </c>
      <c r="AO1256" t="s"/>
      <c r="AP1256" t="n">
        <v>55</v>
      </c>
      <c r="AQ1256" t="s">
        <v>89</v>
      </c>
      <c r="AR1256" t="s"/>
      <c r="AS1256" t="s"/>
      <c r="AT1256" t="s">
        <v>90</v>
      </c>
      <c r="AU1256" t="s"/>
      <c r="AV1256" t="s"/>
      <c r="AW1256" t="s"/>
      <c r="AX1256" t="s"/>
      <c r="AY1256" t="n">
        <v>955872</v>
      </c>
      <c r="AZ1256" t="s">
        <v>1623</v>
      </c>
      <c r="BA1256" t="s"/>
      <c r="BB1256" t="n">
        <v>75543</v>
      </c>
      <c r="BC1256" t="n">
        <v>13.3933</v>
      </c>
      <c r="BD1256" t="n">
        <v>52.50863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1620</v>
      </c>
      <c r="F1257" t="n">
        <v>529946</v>
      </c>
      <c r="G1257" t="s">
        <v>74</v>
      </c>
      <c r="H1257" t="s">
        <v>75</v>
      </c>
      <c r="I1257" t="s"/>
      <c r="J1257" t="s">
        <v>74</v>
      </c>
      <c r="K1257" t="n">
        <v>121</v>
      </c>
      <c r="L1257" t="s">
        <v>76</v>
      </c>
      <c r="M1257" t="s"/>
      <c r="N1257" t="s">
        <v>1626</v>
      </c>
      <c r="O1257" t="s">
        <v>78</v>
      </c>
      <c r="P1257" t="s">
        <v>1622</v>
      </c>
      <c r="Q1257" t="s"/>
      <c r="R1257" t="s">
        <v>79</v>
      </c>
      <c r="S1257" t="s">
        <v>230</v>
      </c>
      <c r="T1257" t="s">
        <v>81</v>
      </c>
      <c r="U1257" t="s">
        <v>82</v>
      </c>
      <c r="V1257" t="s">
        <v>83</v>
      </c>
      <c r="W1257" t="s">
        <v>108</v>
      </c>
      <c r="X1257" t="s"/>
      <c r="Y1257" t="s">
        <v>85</v>
      </c>
      <c r="Z1257">
        <f>HYPERLINK("https://hotelmonitor-cachepage.eclerx.com/savepage/tk_15444262508018289_sr_2399.html","info")</f>
        <v/>
      </c>
      <c r="AA1257" t="n">
        <v>99157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88</v>
      </c>
      <c r="AO1257" t="s"/>
      <c r="AP1257" t="n">
        <v>55</v>
      </c>
      <c r="AQ1257" t="s">
        <v>89</v>
      </c>
      <c r="AR1257" t="s"/>
      <c r="AS1257" t="s"/>
      <c r="AT1257" t="s">
        <v>90</v>
      </c>
      <c r="AU1257" t="s"/>
      <c r="AV1257" t="s"/>
      <c r="AW1257" t="s"/>
      <c r="AX1257" t="s"/>
      <c r="AY1257" t="n">
        <v>955872</v>
      </c>
      <c r="AZ1257" t="s">
        <v>1623</v>
      </c>
      <c r="BA1257" t="s"/>
      <c r="BB1257" t="n">
        <v>75543</v>
      </c>
      <c r="BC1257" t="n">
        <v>13.3933</v>
      </c>
      <c r="BD1257" t="n">
        <v>52.50863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1620</v>
      </c>
      <c r="F1258" t="n">
        <v>529946</v>
      </c>
      <c r="G1258" t="s">
        <v>74</v>
      </c>
      <c r="H1258" t="s">
        <v>75</v>
      </c>
      <c r="I1258" t="s"/>
      <c r="J1258" t="s">
        <v>74</v>
      </c>
      <c r="K1258" t="n">
        <v>128</v>
      </c>
      <c r="L1258" t="s">
        <v>76</v>
      </c>
      <c r="M1258" t="s"/>
      <c r="N1258" t="s">
        <v>1624</v>
      </c>
      <c r="O1258" t="s">
        <v>78</v>
      </c>
      <c r="P1258" t="s">
        <v>1622</v>
      </c>
      <c r="Q1258" t="s"/>
      <c r="R1258" t="s">
        <v>79</v>
      </c>
      <c r="S1258" t="s">
        <v>686</v>
      </c>
      <c r="T1258" t="s">
        <v>81</v>
      </c>
      <c r="U1258" t="s">
        <v>82</v>
      </c>
      <c r="V1258" t="s">
        <v>83</v>
      </c>
      <c r="W1258" t="s">
        <v>108</v>
      </c>
      <c r="X1258" t="s"/>
      <c r="Y1258" t="s">
        <v>85</v>
      </c>
      <c r="Z1258">
        <f>HYPERLINK("https://hotelmonitor-cachepage.eclerx.com/savepage/tk_15444262508018289_sr_2399.html","info")</f>
        <v/>
      </c>
      <c r="AA1258" t="n">
        <v>99157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88</v>
      </c>
      <c r="AO1258" t="s"/>
      <c r="AP1258" t="n">
        <v>55</v>
      </c>
      <c r="AQ1258" t="s">
        <v>89</v>
      </c>
      <c r="AR1258" t="s"/>
      <c r="AS1258" t="s"/>
      <c r="AT1258" t="s">
        <v>90</v>
      </c>
      <c r="AU1258" t="s"/>
      <c r="AV1258" t="s"/>
      <c r="AW1258" t="s"/>
      <c r="AX1258" t="s"/>
      <c r="AY1258" t="n">
        <v>955872</v>
      </c>
      <c r="AZ1258" t="s">
        <v>1623</v>
      </c>
      <c r="BA1258" t="s"/>
      <c r="BB1258" t="n">
        <v>75543</v>
      </c>
      <c r="BC1258" t="n">
        <v>13.3933</v>
      </c>
      <c r="BD1258" t="n">
        <v>52.50863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1631</v>
      </c>
      <c r="F1259" t="n">
        <v>-1</v>
      </c>
      <c r="G1259" t="s">
        <v>74</v>
      </c>
      <c r="H1259" t="s">
        <v>75</v>
      </c>
      <c r="I1259" t="s"/>
      <c r="J1259" t="s">
        <v>74</v>
      </c>
      <c r="K1259" t="n">
        <v>88.2</v>
      </c>
      <c r="L1259" t="s">
        <v>76</v>
      </c>
      <c r="M1259" t="s"/>
      <c r="N1259" t="s">
        <v>113</v>
      </c>
      <c r="O1259" t="s">
        <v>78</v>
      </c>
      <c r="P1259" t="s">
        <v>1631</v>
      </c>
      <c r="Q1259" t="s"/>
      <c r="R1259" t="s">
        <v>119</v>
      </c>
      <c r="S1259" t="s">
        <v>414</v>
      </c>
      <c r="T1259" t="s">
        <v>81</v>
      </c>
      <c r="U1259" t="s">
        <v>82</v>
      </c>
      <c r="V1259" t="s">
        <v>83</v>
      </c>
      <c r="W1259" t="s">
        <v>84</v>
      </c>
      <c r="X1259" t="s"/>
      <c r="Y1259" t="s">
        <v>85</v>
      </c>
      <c r="Z1259">
        <f>HYPERLINK("https://hotelmonitor-cachepage.eclerx.com/savepage/tk_15444260883607552_sr_2399.html","info")</f>
        <v/>
      </c>
      <c r="AA1259" t="n">
        <v>-2071555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88</v>
      </c>
      <c r="AO1259" t="s"/>
      <c r="AP1259" t="n">
        <v>5</v>
      </c>
      <c r="AQ1259" t="s">
        <v>89</v>
      </c>
      <c r="AR1259" t="s"/>
      <c r="AS1259" t="s"/>
      <c r="AT1259" t="s">
        <v>90</v>
      </c>
      <c r="AU1259" t="s"/>
      <c r="AV1259" t="s"/>
      <c r="AW1259" t="s"/>
      <c r="AX1259" t="s"/>
      <c r="AY1259" t="n">
        <v>2071555</v>
      </c>
      <c r="AZ1259" t="s">
        <v>1632</v>
      </c>
      <c r="BA1259" t="s"/>
      <c r="BB1259" t="n">
        <v>439260</v>
      </c>
      <c r="BC1259" t="n">
        <v>13.34805</v>
      </c>
      <c r="BD1259" t="n">
        <v>52.50278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1633</v>
      </c>
      <c r="F1260" t="n">
        <v>1609507</v>
      </c>
      <c r="G1260" t="s">
        <v>74</v>
      </c>
      <c r="H1260" t="s">
        <v>75</v>
      </c>
      <c r="I1260" t="s"/>
      <c r="J1260" t="s">
        <v>74</v>
      </c>
      <c r="K1260" t="n">
        <v>89.3</v>
      </c>
      <c r="L1260" t="s">
        <v>76</v>
      </c>
      <c r="M1260" t="s"/>
      <c r="N1260" t="s">
        <v>158</v>
      </c>
      <c r="O1260" t="s">
        <v>78</v>
      </c>
      <c r="P1260" t="s">
        <v>1634</v>
      </c>
      <c r="Q1260" t="s"/>
      <c r="R1260" t="s">
        <v>119</v>
      </c>
      <c r="S1260" t="s">
        <v>1354</v>
      </c>
      <c r="T1260" t="s">
        <v>81</v>
      </c>
      <c r="U1260" t="s">
        <v>82</v>
      </c>
      <c r="V1260" t="s">
        <v>83</v>
      </c>
      <c r="W1260" t="s">
        <v>84</v>
      </c>
      <c r="X1260" t="s"/>
      <c r="Y1260" t="s">
        <v>85</v>
      </c>
      <c r="Z1260">
        <f>HYPERLINK("https://hotelmonitor-cachepage.eclerx.com/savepage/tk_15444265297992208_sr_2399.html","info")</f>
        <v/>
      </c>
      <c r="AA1260" t="n">
        <v>256947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88</v>
      </c>
      <c r="AO1260" t="s"/>
      <c r="AP1260" t="n">
        <v>137</v>
      </c>
      <c r="AQ1260" t="s">
        <v>89</v>
      </c>
      <c r="AR1260" t="s"/>
      <c r="AS1260" t="s"/>
      <c r="AT1260" t="s">
        <v>90</v>
      </c>
      <c r="AU1260" t="s"/>
      <c r="AV1260" t="s"/>
      <c r="AW1260" t="s"/>
      <c r="AX1260" t="s"/>
      <c r="AY1260" t="n">
        <v>1213840</v>
      </c>
      <c r="AZ1260" t="s">
        <v>1635</v>
      </c>
      <c r="BA1260" t="s"/>
      <c r="BB1260" t="n">
        <v>52198</v>
      </c>
      <c r="BC1260" t="n">
        <v>13.399965</v>
      </c>
      <c r="BD1260" t="n">
        <v>52.523037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1633</v>
      </c>
      <c r="F1261" t="n">
        <v>1609507</v>
      </c>
      <c r="G1261" t="s">
        <v>74</v>
      </c>
      <c r="H1261" t="s">
        <v>75</v>
      </c>
      <c r="I1261" t="s"/>
      <c r="J1261" t="s">
        <v>74</v>
      </c>
      <c r="K1261" t="n">
        <v>94</v>
      </c>
      <c r="L1261" t="s">
        <v>76</v>
      </c>
      <c r="M1261" t="s"/>
      <c r="N1261" t="s">
        <v>113</v>
      </c>
      <c r="O1261" t="s">
        <v>78</v>
      </c>
      <c r="P1261" t="s">
        <v>1634</v>
      </c>
      <c r="Q1261" t="s"/>
      <c r="R1261" t="s">
        <v>119</v>
      </c>
      <c r="S1261" t="s">
        <v>330</v>
      </c>
      <c r="T1261" t="s">
        <v>81</v>
      </c>
      <c r="U1261" t="s">
        <v>82</v>
      </c>
      <c r="V1261" t="s">
        <v>83</v>
      </c>
      <c r="W1261" t="s">
        <v>84</v>
      </c>
      <c r="X1261" t="s"/>
      <c r="Y1261" t="s">
        <v>85</v>
      </c>
      <c r="Z1261">
        <f>HYPERLINK("https://hotelmonitor-cachepage.eclerx.com/savepage/tk_15444265297992208_sr_2399.html","info")</f>
        <v/>
      </c>
      <c r="AA1261" t="n">
        <v>256947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88</v>
      </c>
      <c r="AO1261" t="s"/>
      <c r="AP1261" t="n">
        <v>137</v>
      </c>
      <c r="AQ1261" t="s">
        <v>89</v>
      </c>
      <c r="AR1261" t="s"/>
      <c r="AS1261" t="s"/>
      <c r="AT1261" t="s">
        <v>90</v>
      </c>
      <c r="AU1261" t="s"/>
      <c r="AV1261" t="s"/>
      <c r="AW1261" t="s"/>
      <c r="AX1261" t="s"/>
      <c r="AY1261" t="n">
        <v>1213840</v>
      </c>
      <c r="AZ1261" t="s">
        <v>1635</v>
      </c>
      <c r="BA1261" t="s"/>
      <c r="BB1261" t="n">
        <v>52198</v>
      </c>
      <c r="BC1261" t="n">
        <v>13.399965</v>
      </c>
      <c r="BD1261" t="n">
        <v>52.523037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1633</v>
      </c>
      <c r="F1262" t="n">
        <v>1609507</v>
      </c>
      <c r="G1262" t="s">
        <v>74</v>
      </c>
      <c r="H1262" t="s">
        <v>75</v>
      </c>
      <c r="I1262" t="s"/>
      <c r="J1262" t="s">
        <v>74</v>
      </c>
      <c r="K1262" t="n">
        <v>193.8</v>
      </c>
      <c r="L1262" t="s">
        <v>76</v>
      </c>
      <c r="M1262" t="s"/>
      <c r="N1262" t="s">
        <v>1636</v>
      </c>
      <c r="O1262" t="s">
        <v>78</v>
      </c>
      <c r="P1262" t="s">
        <v>1634</v>
      </c>
      <c r="Q1262" t="s"/>
      <c r="R1262" t="s">
        <v>119</v>
      </c>
      <c r="S1262" t="s">
        <v>1637</v>
      </c>
      <c r="T1262" t="s">
        <v>81</v>
      </c>
      <c r="U1262" t="s">
        <v>82</v>
      </c>
      <c r="V1262" t="s">
        <v>83</v>
      </c>
      <c r="W1262" t="s">
        <v>84</v>
      </c>
      <c r="X1262" t="s"/>
      <c r="Y1262" t="s">
        <v>85</v>
      </c>
      <c r="Z1262">
        <f>HYPERLINK("https://hotelmonitor-cachepage.eclerx.com/savepage/tk_15444265297992208_sr_2399.html","info")</f>
        <v/>
      </c>
      <c r="AA1262" t="n">
        <v>256947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88</v>
      </c>
      <c r="AO1262" t="s"/>
      <c r="AP1262" t="n">
        <v>137</v>
      </c>
      <c r="AQ1262" t="s">
        <v>89</v>
      </c>
      <c r="AR1262" t="s"/>
      <c r="AS1262" t="s"/>
      <c r="AT1262" t="s">
        <v>90</v>
      </c>
      <c r="AU1262" t="s"/>
      <c r="AV1262" t="s"/>
      <c r="AW1262" t="s"/>
      <c r="AX1262" t="s"/>
      <c r="AY1262" t="n">
        <v>1213840</v>
      </c>
      <c r="AZ1262" t="s">
        <v>1635</v>
      </c>
      <c r="BA1262" t="s"/>
      <c r="BB1262" t="n">
        <v>52198</v>
      </c>
      <c r="BC1262" t="n">
        <v>13.399965</v>
      </c>
      <c r="BD1262" t="n">
        <v>52.523037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1633</v>
      </c>
      <c r="F1263" t="n">
        <v>1609507</v>
      </c>
      <c r="G1263" t="s">
        <v>74</v>
      </c>
      <c r="H1263" t="s">
        <v>75</v>
      </c>
      <c r="I1263" t="s"/>
      <c r="J1263" t="s">
        <v>74</v>
      </c>
      <c r="K1263" t="n">
        <v>204</v>
      </c>
      <c r="L1263" t="s">
        <v>76</v>
      </c>
      <c r="M1263" t="s"/>
      <c r="N1263" t="s">
        <v>1638</v>
      </c>
      <c r="O1263" t="s">
        <v>78</v>
      </c>
      <c r="P1263" t="s">
        <v>1634</v>
      </c>
      <c r="Q1263" t="s"/>
      <c r="R1263" t="s">
        <v>119</v>
      </c>
      <c r="S1263" t="s">
        <v>909</v>
      </c>
      <c r="T1263" t="s">
        <v>81</v>
      </c>
      <c r="U1263" t="s">
        <v>82</v>
      </c>
      <c r="V1263" t="s">
        <v>83</v>
      </c>
      <c r="W1263" t="s">
        <v>84</v>
      </c>
      <c r="X1263" t="s"/>
      <c r="Y1263" t="s">
        <v>85</v>
      </c>
      <c r="Z1263">
        <f>HYPERLINK("https://hotelmonitor-cachepage.eclerx.com/savepage/tk_15444265297992208_sr_2399.html","info")</f>
        <v/>
      </c>
      <c r="AA1263" t="n">
        <v>256947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88</v>
      </c>
      <c r="AO1263" t="s"/>
      <c r="AP1263" t="n">
        <v>137</v>
      </c>
      <c r="AQ1263" t="s">
        <v>89</v>
      </c>
      <c r="AR1263" t="s"/>
      <c r="AS1263" t="s"/>
      <c r="AT1263" t="s">
        <v>90</v>
      </c>
      <c r="AU1263" t="s"/>
      <c r="AV1263" t="s"/>
      <c r="AW1263" t="s"/>
      <c r="AX1263" t="s"/>
      <c r="AY1263" t="n">
        <v>1213840</v>
      </c>
      <c r="AZ1263" t="s">
        <v>1635</v>
      </c>
      <c r="BA1263" t="s"/>
      <c r="BB1263" t="n">
        <v>52198</v>
      </c>
      <c r="BC1263" t="n">
        <v>13.399965</v>
      </c>
      <c r="BD1263" t="n">
        <v>52.523037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1639</v>
      </c>
      <c r="F1264" t="n">
        <v>341930</v>
      </c>
      <c r="G1264" t="s">
        <v>74</v>
      </c>
      <c r="H1264" t="s">
        <v>75</v>
      </c>
      <c r="I1264" t="s"/>
      <c r="J1264" t="s">
        <v>74</v>
      </c>
      <c r="K1264" t="n">
        <v>71.40000000000001</v>
      </c>
      <c r="L1264" t="s">
        <v>76</v>
      </c>
      <c r="M1264" t="s"/>
      <c r="N1264" t="s">
        <v>1640</v>
      </c>
      <c r="O1264" t="s">
        <v>78</v>
      </c>
      <c r="P1264" t="s">
        <v>1641</v>
      </c>
      <c r="Q1264" t="s"/>
      <c r="R1264" t="s">
        <v>79</v>
      </c>
      <c r="S1264" t="s">
        <v>1642</v>
      </c>
      <c r="T1264" t="s">
        <v>81</v>
      </c>
      <c r="U1264" t="s">
        <v>82</v>
      </c>
      <c r="V1264" t="s">
        <v>83</v>
      </c>
      <c r="W1264" t="s">
        <v>84</v>
      </c>
      <c r="X1264" t="s"/>
      <c r="Y1264" t="s">
        <v>85</v>
      </c>
      <c r="Z1264">
        <f>HYPERLINK("https://hotelmonitor-cachepage.eclerx.com/savepage/tk_1544426651589858_sr_2399.html","info")</f>
        <v/>
      </c>
      <c r="AA1264" t="n">
        <v>97317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88</v>
      </c>
      <c r="AO1264" t="s"/>
      <c r="AP1264" t="n">
        <v>172</v>
      </c>
      <c r="AQ1264" t="s">
        <v>89</v>
      </c>
      <c r="AR1264" t="s"/>
      <c r="AS1264" t="s"/>
      <c r="AT1264" t="s">
        <v>90</v>
      </c>
      <c r="AU1264" t="s"/>
      <c r="AV1264" t="s"/>
      <c r="AW1264" t="s"/>
      <c r="AX1264" t="s"/>
      <c r="AY1264" t="n">
        <v>231456</v>
      </c>
      <c r="AZ1264" t="s">
        <v>1643</v>
      </c>
      <c r="BA1264" t="s"/>
      <c r="BB1264" t="n">
        <v>29954</v>
      </c>
      <c r="BC1264" t="n">
        <v>13.26251</v>
      </c>
      <c r="BD1264" t="n">
        <v>52.54005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1639</v>
      </c>
      <c r="F1265" t="n">
        <v>341930</v>
      </c>
      <c r="G1265" t="s">
        <v>74</v>
      </c>
      <c r="H1265" t="s">
        <v>75</v>
      </c>
      <c r="I1265" t="s"/>
      <c r="J1265" t="s">
        <v>74</v>
      </c>
      <c r="K1265" t="n">
        <v>89.25</v>
      </c>
      <c r="L1265" t="s">
        <v>76</v>
      </c>
      <c r="M1265" t="s"/>
      <c r="N1265" t="s">
        <v>1644</v>
      </c>
      <c r="O1265" t="s">
        <v>78</v>
      </c>
      <c r="P1265" t="s">
        <v>1641</v>
      </c>
      <c r="Q1265" t="s"/>
      <c r="R1265" t="s">
        <v>79</v>
      </c>
      <c r="S1265" t="s">
        <v>203</v>
      </c>
      <c r="T1265" t="s">
        <v>81</v>
      </c>
      <c r="U1265" t="s">
        <v>82</v>
      </c>
      <c r="V1265" t="s">
        <v>83</v>
      </c>
      <c r="W1265" t="s">
        <v>84</v>
      </c>
      <c r="X1265" t="s"/>
      <c r="Y1265" t="s">
        <v>85</v>
      </c>
      <c r="Z1265">
        <f>HYPERLINK("https://hotelmonitor-cachepage.eclerx.com/savepage/tk_1544426651589858_sr_2399.html","info")</f>
        <v/>
      </c>
      <c r="AA1265" t="n">
        <v>97317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88</v>
      </c>
      <c r="AO1265" t="s"/>
      <c r="AP1265" t="n">
        <v>172</v>
      </c>
      <c r="AQ1265" t="s">
        <v>89</v>
      </c>
      <c r="AR1265" t="s"/>
      <c r="AS1265" t="s"/>
      <c r="AT1265" t="s">
        <v>90</v>
      </c>
      <c r="AU1265" t="s"/>
      <c r="AV1265" t="s"/>
      <c r="AW1265" t="s"/>
      <c r="AX1265" t="s"/>
      <c r="AY1265" t="n">
        <v>231456</v>
      </c>
      <c r="AZ1265" t="s">
        <v>1643</v>
      </c>
      <c r="BA1265" t="s"/>
      <c r="BB1265" t="n">
        <v>29954</v>
      </c>
      <c r="BC1265" t="n">
        <v>13.26251</v>
      </c>
      <c r="BD1265" t="n">
        <v>52.54005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1639</v>
      </c>
      <c r="F1266" t="n">
        <v>341930</v>
      </c>
      <c r="G1266" t="s">
        <v>74</v>
      </c>
      <c r="H1266" t="s">
        <v>75</v>
      </c>
      <c r="I1266" t="s"/>
      <c r="J1266" t="s">
        <v>74</v>
      </c>
      <c r="K1266" t="n">
        <v>84</v>
      </c>
      <c r="L1266" t="s">
        <v>76</v>
      </c>
      <c r="M1266" t="s"/>
      <c r="N1266" t="s">
        <v>1645</v>
      </c>
      <c r="O1266" t="s">
        <v>78</v>
      </c>
      <c r="P1266" t="s">
        <v>1641</v>
      </c>
      <c r="Q1266" t="s"/>
      <c r="R1266" t="s">
        <v>79</v>
      </c>
      <c r="S1266" t="s">
        <v>777</v>
      </c>
      <c r="T1266" t="s">
        <v>81</v>
      </c>
      <c r="U1266" t="s">
        <v>82</v>
      </c>
      <c r="V1266" t="s">
        <v>83</v>
      </c>
      <c r="W1266" t="s">
        <v>84</v>
      </c>
      <c r="X1266" t="s"/>
      <c r="Y1266" t="s">
        <v>85</v>
      </c>
      <c r="Z1266">
        <f>HYPERLINK("https://hotelmonitor-cachepage.eclerx.com/savepage/tk_1544426651589858_sr_2399.html","info")</f>
        <v/>
      </c>
      <c r="AA1266" t="n">
        <v>97317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88</v>
      </c>
      <c r="AO1266" t="s"/>
      <c r="AP1266" t="n">
        <v>172</v>
      </c>
      <c r="AQ1266" t="s">
        <v>89</v>
      </c>
      <c r="AR1266" t="s"/>
      <c r="AS1266" t="s"/>
      <c r="AT1266" t="s">
        <v>90</v>
      </c>
      <c r="AU1266" t="s"/>
      <c r="AV1266" t="s"/>
      <c r="AW1266" t="s"/>
      <c r="AX1266" t="s"/>
      <c r="AY1266" t="n">
        <v>231456</v>
      </c>
      <c r="AZ1266" t="s">
        <v>1643</v>
      </c>
      <c r="BA1266" t="s"/>
      <c r="BB1266" t="n">
        <v>29954</v>
      </c>
      <c r="BC1266" t="n">
        <v>13.26251</v>
      </c>
      <c r="BD1266" t="n">
        <v>52.54005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1639</v>
      </c>
      <c r="F1267" t="n">
        <v>341930</v>
      </c>
      <c r="G1267" t="s">
        <v>74</v>
      </c>
      <c r="H1267" t="s">
        <v>75</v>
      </c>
      <c r="I1267" t="s"/>
      <c r="J1267" t="s">
        <v>74</v>
      </c>
      <c r="K1267" t="n">
        <v>88.2</v>
      </c>
      <c r="L1267" t="s">
        <v>76</v>
      </c>
      <c r="M1267" t="s"/>
      <c r="N1267" t="s">
        <v>1646</v>
      </c>
      <c r="O1267" t="s">
        <v>78</v>
      </c>
      <c r="P1267" t="s">
        <v>1641</v>
      </c>
      <c r="Q1267" t="s"/>
      <c r="R1267" t="s">
        <v>79</v>
      </c>
      <c r="S1267" t="s">
        <v>414</v>
      </c>
      <c r="T1267" t="s">
        <v>81</v>
      </c>
      <c r="U1267" t="s">
        <v>82</v>
      </c>
      <c r="V1267" t="s">
        <v>83</v>
      </c>
      <c r="W1267" t="s">
        <v>84</v>
      </c>
      <c r="X1267" t="s"/>
      <c r="Y1267" t="s">
        <v>85</v>
      </c>
      <c r="Z1267">
        <f>HYPERLINK("https://hotelmonitor-cachepage.eclerx.com/savepage/tk_1544426651589858_sr_2399.html","info")</f>
        <v/>
      </c>
      <c r="AA1267" t="n">
        <v>97317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88</v>
      </c>
      <c r="AO1267" t="s"/>
      <c r="AP1267" t="n">
        <v>172</v>
      </c>
      <c r="AQ1267" t="s">
        <v>89</v>
      </c>
      <c r="AR1267" t="s"/>
      <c r="AS1267" t="s"/>
      <c r="AT1267" t="s">
        <v>90</v>
      </c>
      <c r="AU1267" t="s"/>
      <c r="AV1267" t="s"/>
      <c r="AW1267" t="s"/>
      <c r="AX1267" t="s"/>
      <c r="AY1267" t="n">
        <v>231456</v>
      </c>
      <c r="AZ1267" t="s">
        <v>1643</v>
      </c>
      <c r="BA1267" t="s"/>
      <c r="BB1267" t="n">
        <v>29954</v>
      </c>
      <c r="BC1267" t="n">
        <v>13.26251</v>
      </c>
      <c r="BD1267" t="n">
        <v>52.54005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1639</v>
      </c>
      <c r="F1268" t="n">
        <v>341930</v>
      </c>
      <c r="G1268" t="s">
        <v>74</v>
      </c>
      <c r="H1268" t="s">
        <v>75</v>
      </c>
      <c r="I1268" t="s"/>
      <c r="J1268" t="s">
        <v>74</v>
      </c>
      <c r="K1268" t="n">
        <v>96.59999999999999</v>
      </c>
      <c r="L1268" t="s">
        <v>76</v>
      </c>
      <c r="M1268" t="s"/>
      <c r="N1268" t="s">
        <v>1647</v>
      </c>
      <c r="O1268" t="s">
        <v>78</v>
      </c>
      <c r="P1268" t="s">
        <v>1641</v>
      </c>
      <c r="Q1268" t="s"/>
      <c r="R1268" t="s">
        <v>79</v>
      </c>
      <c r="S1268" t="s">
        <v>1648</v>
      </c>
      <c r="T1268" t="s">
        <v>81</v>
      </c>
      <c r="U1268" t="s">
        <v>82</v>
      </c>
      <c r="V1268" t="s">
        <v>83</v>
      </c>
      <c r="W1268" t="s">
        <v>84</v>
      </c>
      <c r="X1268" t="s"/>
      <c r="Y1268" t="s">
        <v>85</v>
      </c>
      <c r="Z1268">
        <f>HYPERLINK("https://hotelmonitor-cachepage.eclerx.com/savepage/tk_1544426651589858_sr_2399.html","info")</f>
        <v/>
      </c>
      <c r="AA1268" t="n">
        <v>97317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88</v>
      </c>
      <c r="AO1268" t="s"/>
      <c r="AP1268" t="n">
        <v>172</v>
      </c>
      <c r="AQ1268" t="s">
        <v>89</v>
      </c>
      <c r="AR1268" t="s"/>
      <c r="AS1268" t="s"/>
      <c r="AT1268" t="s">
        <v>90</v>
      </c>
      <c r="AU1268" t="s"/>
      <c r="AV1268" t="s"/>
      <c r="AW1268" t="s"/>
      <c r="AX1268" t="s"/>
      <c r="AY1268" t="n">
        <v>231456</v>
      </c>
      <c r="AZ1268" t="s">
        <v>1643</v>
      </c>
      <c r="BA1268" t="s"/>
      <c r="BB1268" t="n">
        <v>29954</v>
      </c>
      <c r="BC1268" t="n">
        <v>13.26251</v>
      </c>
      <c r="BD1268" t="n">
        <v>52.54005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1639</v>
      </c>
      <c r="F1269" t="n">
        <v>341930</v>
      </c>
      <c r="G1269" t="s">
        <v>74</v>
      </c>
      <c r="H1269" t="s">
        <v>75</v>
      </c>
      <c r="I1269" t="s"/>
      <c r="J1269" t="s">
        <v>74</v>
      </c>
      <c r="K1269" t="n">
        <v>105</v>
      </c>
      <c r="L1269" t="s">
        <v>76</v>
      </c>
      <c r="M1269" t="s"/>
      <c r="N1269" t="s">
        <v>1645</v>
      </c>
      <c r="O1269" t="s">
        <v>78</v>
      </c>
      <c r="P1269" t="s">
        <v>1641</v>
      </c>
      <c r="Q1269" t="s"/>
      <c r="R1269" t="s">
        <v>79</v>
      </c>
      <c r="S1269" t="s">
        <v>1059</v>
      </c>
      <c r="T1269" t="s">
        <v>81</v>
      </c>
      <c r="U1269" t="s">
        <v>82</v>
      </c>
      <c r="V1269" t="s">
        <v>83</v>
      </c>
      <c r="W1269" t="s">
        <v>84</v>
      </c>
      <c r="X1269" t="s"/>
      <c r="Y1269" t="s">
        <v>85</v>
      </c>
      <c r="Z1269">
        <f>HYPERLINK("https://hotelmonitor-cachepage.eclerx.com/savepage/tk_1544426651589858_sr_2399.html","info")</f>
        <v/>
      </c>
      <c r="AA1269" t="n">
        <v>97317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88</v>
      </c>
      <c r="AO1269" t="s"/>
      <c r="AP1269" t="n">
        <v>172</v>
      </c>
      <c r="AQ1269" t="s">
        <v>89</v>
      </c>
      <c r="AR1269" t="s"/>
      <c r="AS1269" t="s"/>
      <c r="AT1269" t="s">
        <v>90</v>
      </c>
      <c r="AU1269" t="s"/>
      <c r="AV1269" t="s"/>
      <c r="AW1269" t="s"/>
      <c r="AX1269" t="s"/>
      <c r="AY1269" t="n">
        <v>231456</v>
      </c>
      <c r="AZ1269" t="s">
        <v>1643</v>
      </c>
      <c r="BA1269" t="s"/>
      <c r="BB1269" t="n">
        <v>29954</v>
      </c>
      <c r="BC1269" t="n">
        <v>13.26251</v>
      </c>
      <c r="BD1269" t="n">
        <v>52.54005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1639</v>
      </c>
      <c r="F1270" t="n">
        <v>341930</v>
      </c>
      <c r="G1270" t="s">
        <v>74</v>
      </c>
      <c r="H1270" t="s">
        <v>75</v>
      </c>
      <c r="I1270" t="s"/>
      <c r="J1270" t="s">
        <v>74</v>
      </c>
      <c r="K1270" t="n">
        <v>110.25</v>
      </c>
      <c r="L1270" t="s">
        <v>76</v>
      </c>
      <c r="M1270" t="s"/>
      <c r="N1270" t="s">
        <v>1646</v>
      </c>
      <c r="O1270" t="s">
        <v>78</v>
      </c>
      <c r="P1270" t="s">
        <v>1641</v>
      </c>
      <c r="Q1270" t="s"/>
      <c r="R1270" t="s">
        <v>79</v>
      </c>
      <c r="S1270" t="s">
        <v>1429</v>
      </c>
      <c r="T1270" t="s">
        <v>81</v>
      </c>
      <c r="U1270" t="s">
        <v>82</v>
      </c>
      <c r="V1270" t="s">
        <v>83</v>
      </c>
      <c r="W1270" t="s">
        <v>84</v>
      </c>
      <c r="X1270" t="s"/>
      <c r="Y1270" t="s">
        <v>85</v>
      </c>
      <c r="Z1270">
        <f>HYPERLINK("https://hotelmonitor-cachepage.eclerx.com/savepage/tk_1544426651589858_sr_2399.html","info")</f>
        <v/>
      </c>
      <c r="AA1270" t="n">
        <v>97317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88</v>
      </c>
      <c r="AO1270" t="s"/>
      <c r="AP1270" t="n">
        <v>172</v>
      </c>
      <c r="AQ1270" t="s">
        <v>89</v>
      </c>
      <c r="AR1270" t="s"/>
      <c r="AS1270" t="s"/>
      <c r="AT1270" t="s">
        <v>90</v>
      </c>
      <c r="AU1270" t="s"/>
      <c r="AV1270" t="s"/>
      <c r="AW1270" t="s"/>
      <c r="AX1270" t="s"/>
      <c r="AY1270" t="n">
        <v>231456</v>
      </c>
      <c r="AZ1270" t="s">
        <v>1643</v>
      </c>
      <c r="BA1270" t="s"/>
      <c r="BB1270" t="n">
        <v>29954</v>
      </c>
      <c r="BC1270" t="n">
        <v>13.26251</v>
      </c>
      <c r="BD1270" t="n">
        <v>52.54005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1639</v>
      </c>
      <c r="F1271" t="n">
        <v>341930</v>
      </c>
      <c r="G1271" t="s">
        <v>74</v>
      </c>
      <c r="H1271" t="s">
        <v>75</v>
      </c>
      <c r="I1271" t="s"/>
      <c r="J1271" t="s">
        <v>74</v>
      </c>
      <c r="K1271" t="n">
        <v>120.75</v>
      </c>
      <c r="L1271" t="s">
        <v>76</v>
      </c>
      <c r="M1271" t="s"/>
      <c r="N1271" t="s">
        <v>1647</v>
      </c>
      <c r="O1271" t="s">
        <v>78</v>
      </c>
      <c r="P1271" t="s">
        <v>1641</v>
      </c>
      <c r="Q1271" t="s"/>
      <c r="R1271" t="s">
        <v>79</v>
      </c>
      <c r="S1271" t="s">
        <v>1649</v>
      </c>
      <c r="T1271" t="s">
        <v>81</v>
      </c>
      <c r="U1271" t="s">
        <v>82</v>
      </c>
      <c r="V1271" t="s">
        <v>83</v>
      </c>
      <c r="W1271" t="s">
        <v>84</v>
      </c>
      <c r="X1271" t="s"/>
      <c r="Y1271" t="s">
        <v>85</v>
      </c>
      <c r="Z1271">
        <f>HYPERLINK("https://hotelmonitor-cachepage.eclerx.com/savepage/tk_1544426651589858_sr_2399.html","info")</f>
        <v/>
      </c>
      <c r="AA1271" t="n">
        <v>97317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88</v>
      </c>
      <c r="AO1271" t="s"/>
      <c r="AP1271" t="n">
        <v>172</v>
      </c>
      <c r="AQ1271" t="s">
        <v>89</v>
      </c>
      <c r="AR1271" t="s"/>
      <c r="AS1271" t="s"/>
      <c r="AT1271" t="s">
        <v>90</v>
      </c>
      <c r="AU1271" t="s"/>
      <c r="AV1271" t="s"/>
      <c r="AW1271" t="s"/>
      <c r="AX1271" t="s"/>
      <c r="AY1271" t="n">
        <v>231456</v>
      </c>
      <c r="AZ1271" t="s">
        <v>1643</v>
      </c>
      <c r="BA1271" t="s"/>
      <c r="BB1271" t="n">
        <v>29954</v>
      </c>
      <c r="BC1271" t="n">
        <v>13.26251</v>
      </c>
      <c r="BD1271" t="n">
        <v>52.54005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1639</v>
      </c>
      <c r="F1272" t="n">
        <v>341930</v>
      </c>
      <c r="G1272" t="s">
        <v>74</v>
      </c>
      <c r="H1272" t="s">
        <v>75</v>
      </c>
      <c r="I1272" t="s"/>
      <c r="J1272" t="s">
        <v>74</v>
      </c>
      <c r="K1272" t="n">
        <v>127.25</v>
      </c>
      <c r="L1272" t="s">
        <v>76</v>
      </c>
      <c r="M1272" t="s"/>
      <c r="N1272" t="s">
        <v>1644</v>
      </c>
      <c r="O1272" t="s">
        <v>78</v>
      </c>
      <c r="P1272" t="s">
        <v>1641</v>
      </c>
      <c r="Q1272" t="s"/>
      <c r="R1272" t="s">
        <v>79</v>
      </c>
      <c r="S1272" t="s">
        <v>1650</v>
      </c>
      <c r="T1272" t="s">
        <v>81</v>
      </c>
      <c r="U1272" t="s">
        <v>82</v>
      </c>
      <c r="V1272" t="s">
        <v>83</v>
      </c>
      <c r="W1272" t="s">
        <v>108</v>
      </c>
      <c r="X1272" t="s"/>
      <c r="Y1272" t="s">
        <v>85</v>
      </c>
      <c r="Z1272">
        <f>HYPERLINK("https://hotelmonitor-cachepage.eclerx.com/savepage/tk_1544426651589858_sr_2399.html","info")</f>
        <v/>
      </c>
      <c r="AA1272" t="n">
        <v>97317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88</v>
      </c>
      <c r="AO1272" t="s"/>
      <c r="AP1272" t="n">
        <v>172</v>
      </c>
      <c r="AQ1272" t="s">
        <v>89</v>
      </c>
      <c r="AR1272" t="s"/>
      <c r="AS1272" t="s"/>
      <c r="AT1272" t="s">
        <v>90</v>
      </c>
      <c r="AU1272" t="s"/>
      <c r="AV1272" t="s"/>
      <c r="AW1272" t="s"/>
      <c r="AX1272" t="s"/>
      <c r="AY1272" t="n">
        <v>231456</v>
      </c>
      <c r="AZ1272" t="s">
        <v>1643</v>
      </c>
      <c r="BA1272" t="s"/>
      <c r="BB1272" t="n">
        <v>29954</v>
      </c>
      <c r="BC1272" t="n">
        <v>13.26251</v>
      </c>
      <c r="BD1272" t="n">
        <v>52.54005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1639</v>
      </c>
      <c r="F1273" t="n">
        <v>341930</v>
      </c>
      <c r="G1273" t="s">
        <v>74</v>
      </c>
      <c r="H1273" t="s">
        <v>75</v>
      </c>
      <c r="I1273" t="s"/>
      <c r="J1273" t="s">
        <v>74</v>
      </c>
      <c r="K1273" t="n">
        <v>134.4</v>
      </c>
      <c r="L1273" t="s">
        <v>76</v>
      </c>
      <c r="M1273" t="s"/>
      <c r="N1273" t="s">
        <v>1651</v>
      </c>
      <c r="O1273" t="s">
        <v>78</v>
      </c>
      <c r="P1273" t="s">
        <v>1641</v>
      </c>
      <c r="Q1273" t="s"/>
      <c r="R1273" t="s">
        <v>79</v>
      </c>
      <c r="S1273" t="s">
        <v>1652</v>
      </c>
      <c r="T1273" t="s">
        <v>81</v>
      </c>
      <c r="U1273" t="s">
        <v>82</v>
      </c>
      <c r="V1273" t="s">
        <v>83</v>
      </c>
      <c r="W1273" t="s">
        <v>84</v>
      </c>
      <c r="X1273" t="s"/>
      <c r="Y1273" t="s">
        <v>85</v>
      </c>
      <c r="Z1273">
        <f>HYPERLINK("https://hotelmonitor-cachepage.eclerx.com/savepage/tk_1544426651589858_sr_2399.html","info")</f>
        <v/>
      </c>
      <c r="AA1273" t="n">
        <v>97317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88</v>
      </c>
      <c r="AO1273" t="s"/>
      <c r="AP1273" t="n">
        <v>172</v>
      </c>
      <c r="AQ1273" t="s">
        <v>89</v>
      </c>
      <c r="AR1273" t="s"/>
      <c r="AS1273" t="s"/>
      <c r="AT1273" t="s">
        <v>90</v>
      </c>
      <c r="AU1273" t="s"/>
      <c r="AV1273" t="s"/>
      <c r="AW1273" t="s"/>
      <c r="AX1273" t="s"/>
      <c r="AY1273" t="n">
        <v>231456</v>
      </c>
      <c r="AZ1273" t="s">
        <v>1643</v>
      </c>
      <c r="BA1273" t="s"/>
      <c r="BB1273" t="n">
        <v>29954</v>
      </c>
      <c r="BC1273" t="n">
        <v>13.26251</v>
      </c>
      <c r="BD1273" t="n">
        <v>52.54005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1639</v>
      </c>
      <c r="F1274" t="n">
        <v>341930</v>
      </c>
      <c r="G1274" t="s">
        <v>74</v>
      </c>
      <c r="H1274" t="s">
        <v>75</v>
      </c>
      <c r="I1274" t="s"/>
      <c r="J1274" t="s">
        <v>74</v>
      </c>
      <c r="K1274" t="n">
        <v>143</v>
      </c>
      <c r="L1274" t="s">
        <v>76</v>
      </c>
      <c r="M1274" t="s"/>
      <c r="N1274" t="s">
        <v>1645</v>
      </c>
      <c r="O1274" t="s">
        <v>78</v>
      </c>
      <c r="P1274" t="s">
        <v>1641</v>
      </c>
      <c r="Q1274" t="s"/>
      <c r="R1274" t="s">
        <v>79</v>
      </c>
      <c r="S1274" t="s">
        <v>532</v>
      </c>
      <c r="T1274" t="s">
        <v>81</v>
      </c>
      <c r="U1274" t="s">
        <v>82</v>
      </c>
      <c r="V1274" t="s">
        <v>83</v>
      </c>
      <c r="W1274" t="s">
        <v>108</v>
      </c>
      <c r="X1274" t="s"/>
      <c r="Y1274" t="s">
        <v>85</v>
      </c>
      <c r="Z1274">
        <f>HYPERLINK("https://hotelmonitor-cachepage.eclerx.com/savepage/tk_1544426651589858_sr_2399.html","info")</f>
        <v/>
      </c>
      <c r="AA1274" t="n">
        <v>97317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88</v>
      </c>
      <c r="AO1274" t="s"/>
      <c r="AP1274" t="n">
        <v>172</v>
      </c>
      <c r="AQ1274" t="s">
        <v>89</v>
      </c>
      <c r="AR1274" t="s"/>
      <c r="AS1274" t="s"/>
      <c r="AT1274" t="s">
        <v>90</v>
      </c>
      <c r="AU1274" t="s"/>
      <c r="AV1274" t="s"/>
      <c r="AW1274" t="s"/>
      <c r="AX1274" t="s"/>
      <c r="AY1274" t="n">
        <v>231456</v>
      </c>
      <c r="AZ1274" t="s">
        <v>1643</v>
      </c>
      <c r="BA1274" t="s"/>
      <c r="BB1274" t="n">
        <v>29954</v>
      </c>
      <c r="BC1274" t="n">
        <v>13.26251</v>
      </c>
      <c r="BD1274" t="n">
        <v>52.54005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1639</v>
      </c>
      <c r="F1275" t="n">
        <v>341930</v>
      </c>
      <c r="G1275" t="s">
        <v>74</v>
      </c>
      <c r="H1275" t="s">
        <v>75</v>
      </c>
      <c r="I1275" t="s"/>
      <c r="J1275" t="s">
        <v>74</v>
      </c>
      <c r="K1275" t="n">
        <v>148.25</v>
      </c>
      <c r="L1275" t="s">
        <v>76</v>
      </c>
      <c r="M1275" t="s"/>
      <c r="N1275" t="s">
        <v>1646</v>
      </c>
      <c r="O1275" t="s">
        <v>78</v>
      </c>
      <c r="P1275" t="s">
        <v>1641</v>
      </c>
      <c r="Q1275" t="s"/>
      <c r="R1275" t="s">
        <v>79</v>
      </c>
      <c r="S1275" t="s">
        <v>1653</v>
      </c>
      <c r="T1275" t="s">
        <v>81</v>
      </c>
      <c r="U1275" t="s">
        <v>82</v>
      </c>
      <c r="V1275" t="s">
        <v>83</v>
      </c>
      <c r="W1275" t="s">
        <v>108</v>
      </c>
      <c r="X1275" t="s"/>
      <c r="Y1275" t="s">
        <v>85</v>
      </c>
      <c r="Z1275">
        <f>HYPERLINK("https://hotelmonitor-cachepage.eclerx.com/savepage/tk_1544426651589858_sr_2399.html","info")</f>
        <v/>
      </c>
      <c r="AA1275" t="n">
        <v>97317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88</v>
      </c>
      <c r="AO1275" t="s"/>
      <c r="AP1275" t="n">
        <v>172</v>
      </c>
      <c r="AQ1275" t="s">
        <v>89</v>
      </c>
      <c r="AR1275" t="s"/>
      <c r="AS1275" t="s"/>
      <c r="AT1275" t="s">
        <v>90</v>
      </c>
      <c r="AU1275" t="s"/>
      <c r="AV1275" t="s"/>
      <c r="AW1275" t="s"/>
      <c r="AX1275" t="s"/>
      <c r="AY1275" t="n">
        <v>231456</v>
      </c>
      <c r="AZ1275" t="s">
        <v>1643</v>
      </c>
      <c r="BA1275" t="s"/>
      <c r="BB1275" t="n">
        <v>29954</v>
      </c>
      <c r="BC1275" t="n">
        <v>13.26251</v>
      </c>
      <c r="BD1275" t="n">
        <v>52.54005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1639</v>
      </c>
      <c r="F1276" t="n">
        <v>341930</v>
      </c>
      <c r="G1276" t="s">
        <v>74</v>
      </c>
      <c r="H1276" t="s">
        <v>75</v>
      </c>
      <c r="I1276" t="s"/>
      <c r="J1276" t="s">
        <v>74</v>
      </c>
      <c r="K1276" t="n">
        <v>158.75</v>
      </c>
      <c r="L1276" t="s">
        <v>76</v>
      </c>
      <c r="M1276" t="s"/>
      <c r="N1276" t="s">
        <v>1647</v>
      </c>
      <c r="O1276" t="s">
        <v>78</v>
      </c>
      <c r="P1276" t="s">
        <v>1641</v>
      </c>
      <c r="Q1276" t="s"/>
      <c r="R1276" t="s">
        <v>79</v>
      </c>
      <c r="S1276" t="s">
        <v>1654</v>
      </c>
      <c r="T1276" t="s">
        <v>81</v>
      </c>
      <c r="U1276" t="s">
        <v>82</v>
      </c>
      <c r="V1276" t="s">
        <v>83</v>
      </c>
      <c r="W1276" t="s">
        <v>108</v>
      </c>
      <c r="X1276" t="s"/>
      <c r="Y1276" t="s">
        <v>85</v>
      </c>
      <c r="Z1276">
        <f>HYPERLINK("https://hotelmonitor-cachepage.eclerx.com/savepage/tk_1544426651589858_sr_2399.html","info")</f>
        <v/>
      </c>
      <c r="AA1276" t="n">
        <v>97317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88</v>
      </c>
      <c r="AO1276" t="s"/>
      <c r="AP1276" t="n">
        <v>172</v>
      </c>
      <c r="AQ1276" t="s">
        <v>89</v>
      </c>
      <c r="AR1276" t="s"/>
      <c r="AS1276" t="s"/>
      <c r="AT1276" t="s">
        <v>90</v>
      </c>
      <c r="AU1276" t="s"/>
      <c r="AV1276" t="s"/>
      <c r="AW1276" t="s"/>
      <c r="AX1276" t="s"/>
      <c r="AY1276" t="n">
        <v>231456</v>
      </c>
      <c r="AZ1276" t="s">
        <v>1643</v>
      </c>
      <c r="BA1276" t="s"/>
      <c r="BB1276" t="n">
        <v>29954</v>
      </c>
      <c r="BC1276" t="n">
        <v>13.26251</v>
      </c>
      <c r="BD1276" t="n">
        <v>52.54005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1639</v>
      </c>
      <c r="F1277" t="n">
        <v>341930</v>
      </c>
      <c r="G1277" t="s">
        <v>74</v>
      </c>
      <c r="H1277" t="s">
        <v>75</v>
      </c>
      <c r="I1277" t="s"/>
      <c r="J1277" t="s">
        <v>74</v>
      </c>
      <c r="K1277" t="n">
        <v>168</v>
      </c>
      <c r="L1277" t="s">
        <v>76</v>
      </c>
      <c r="M1277" t="s"/>
      <c r="N1277" t="s">
        <v>1651</v>
      </c>
      <c r="O1277" t="s">
        <v>78</v>
      </c>
      <c r="P1277" t="s">
        <v>1641</v>
      </c>
      <c r="Q1277" t="s"/>
      <c r="R1277" t="s">
        <v>79</v>
      </c>
      <c r="S1277" t="s">
        <v>1003</v>
      </c>
      <c r="T1277" t="s">
        <v>81</v>
      </c>
      <c r="U1277" t="s">
        <v>82</v>
      </c>
      <c r="V1277" t="s">
        <v>83</v>
      </c>
      <c r="W1277" t="s">
        <v>84</v>
      </c>
      <c r="X1277" t="s"/>
      <c r="Y1277" t="s">
        <v>85</v>
      </c>
      <c r="Z1277">
        <f>HYPERLINK("https://hotelmonitor-cachepage.eclerx.com/savepage/tk_1544426651589858_sr_2399.html","info")</f>
        <v/>
      </c>
      <c r="AA1277" t="n">
        <v>97317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88</v>
      </c>
      <c r="AO1277" t="s"/>
      <c r="AP1277" t="n">
        <v>172</v>
      </c>
      <c r="AQ1277" t="s">
        <v>89</v>
      </c>
      <c r="AR1277" t="s"/>
      <c r="AS1277" t="s"/>
      <c r="AT1277" t="s">
        <v>90</v>
      </c>
      <c r="AU1277" t="s"/>
      <c r="AV1277" t="s"/>
      <c r="AW1277" t="s"/>
      <c r="AX1277" t="s"/>
      <c r="AY1277" t="n">
        <v>231456</v>
      </c>
      <c r="AZ1277" t="s">
        <v>1643</v>
      </c>
      <c r="BA1277" t="s"/>
      <c r="BB1277" t="n">
        <v>29954</v>
      </c>
      <c r="BC1277" t="n">
        <v>13.26251</v>
      </c>
      <c r="BD1277" t="n">
        <v>52.54005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1639</v>
      </c>
      <c r="F1278" t="n">
        <v>341930</v>
      </c>
      <c r="G1278" t="s">
        <v>74</v>
      </c>
      <c r="H1278" t="s">
        <v>75</v>
      </c>
      <c r="I1278" t="s"/>
      <c r="J1278" t="s">
        <v>74</v>
      </c>
      <c r="K1278" t="n">
        <v>206</v>
      </c>
      <c r="L1278" t="s">
        <v>76</v>
      </c>
      <c r="M1278" t="s"/>
      <c r="N1278" t="s">
        <v>1651</v>
      </c>
      <c r="O1278" t="s">
        <v>78</v>
      </c>
      <c r="P1278" t="s">
        <v>1641</v>
      </c>
      <c r="Q1278" t="s"/>
      <c r="R1278" t="s">
        <v>79</v>
      </c>
      <c r="S1278" t="s">
        <v>1655</v>
      </c>
      <c r="T1278" t="s">
        <v>81</v>
      </c>
      <c r="U1278" t="s">
        <v>82</v>
      </c>
      <c r="V1278" t="s">
        <v>83</v>
      </c>
      <c r="W1278" t="s">
        <v>108</v>
      </c>
      <c r="X1278" t="s"/>
      <c r="Y1278" t="s">
        <v>85</v>
      </c>
      <c r="Z1278">
        <f>HYPERLINK("https://hotelmonitor-cachepage.eclerx.com/savepage/tk_1544426651589858_sr_2399.html","info")</f>
        <v/>
      </c>
      <c r="AA1278" t="n">
        <v>97317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88</v>
      </c>
      <c r="AO1278" t="s"/>
      <c r="AP1278" t="n">
        <v>172</v>
      </c>
      <c r="AQ1278" t="s">
        <v>89</v>
      </c>
      <c r="AR1278" t="s"/>
      <c r="AS1278" t="s"/>
      <c r="AT1278" t="s">
        <v>90</v>
      </c>
      <c r="AU1278" t="s"/>
      <c r="AV1278" t="s"/>
      <c r="AW1278" t="s"/>
      <c r="AX1278" t="s"/>
      <c r="AY1278" t="n">
        <v>231456</v>
      </c>
      <c r="AZ1278" t="s">
        <v>1643</v>
      </c>
      <c r="BA1278" t="s"/>
      <c r="BB1278" t="n">
        <v>29954</v>
      </c>
      <c r="BC1278" t="n">
        <v>13.26251</v>
      </c>
      <c r="BD1278" t="n">
        <v>52.54005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1656</v>
      </c>
      <c r="F1279" t="n">
        <v>-1</v>
      </c>
      <c r="G1279" t="s">
        <v>74</v>
      </c>
      <c r="H1279" t="s">
        <v>75</v>
      </c>
      <c r="I1279" t="s"/>
      <c r="J1279" t="s">
        <v>74</v>
      </c>
      <c r="K1279" t="n">
        <v>52.7</v>
      </c>
      <c r="L1279" t="s">
        <v>76</v>
      </c>
      <c r="M1279" t="s"/>
      <c r="N1279" t="s">
        <v>158</v>
      </c>
      <c r="O1279" t="s">
        <v>78</v>
      </c>
      <c r="P1279" t="s">
        <v>1656</v>
      </c>
      <c r="Q1279" t="s"/>
      <c r="R1279" t="s">
        <v>119</v>
      </c>
      <c r="S1279" t="s">
        <v>1657</v>
      </c>
      <c r="T1279" t="s">
        <v>81</v>
      </c>
      <c r="U1279" t="s">
        <v>82</v>
      </c>
      <c r="V1279" t="s">
        <v>83</v>
      </c>
      <c r="W1279" t="s">
        <v>84</v>
      </c>
      <c r="X1279" t="s"/>
      <c r="Y1279" t="s">
        <v>85</v>
      </c>
      <c r="Z1279">
        <f>HYPERLINK("https://hotelmonitor-cachepage.eclerx.com/savepage/tk_1544426463747406_sr_2399.html","info")</f>
        <v/>
      </c>
      <c r="AA1279" t="n">
        <v>-2181242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88</v>
      </c>
      <c r="AO1279" t="s"/>
      <c r="AP1279" t="n">
        <v>118</v>
      </c>
      <c r="AQ1279" t="s">
        <v>89</v>
      </c>
      <c r="AR1279" t="s"/>
      <c r="AS1279" t="s"/>
      <c r="AT1279" t="s">
        <v>90</v>
      </c>
      <c r="AU1279" t="s"/>
      <c r="AV1279" t="s"/>
      <c r="AW1279" t="s"/>
      <c r="AX1279" t="s"/>
      <c r="AY1279" t="n">
        <v>2181242</v>
      </c>
      <c r="AZ1279" t="s">
        <v>1658</v>
      </c>
      <c r="BA1279" t="s"/>
      <c r="BB1279" t="n">
        <v>146210</v>
      </c>
      <c r="BC1279" t="n">
        <v>13.3621</v>
      </c>
      <c r="BD1279" t="n">
        <v>52.49754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1656</v>
      </c>
      <c r="F1280" t="n">
        <v>-1</v>
      </c>
      <c r="G1280" t="s">
        <v>74</v>
      </c>
      <c r="H1280" t="s">
        <v>75</v>
      </c>
      <c r="I1280" t="s"/>
      <c r="J1280" t="s">
        <v>74</v>
      </c>
      <c r="K1280" t="n">
        <v>62</v>
      </c>
      <c r="L1280" t="s">
        <v>76</v>
      </c>
      <c r="M1280" t="s"/>
      <c r="N1280" t="s">
        <v>113</v>
      </c>
      <c r="O1280" t="s">
        <v>78</v>
      </c>
      <c r="P1280" t="s">
        <v>1656</v>
      </c>
      <c r="Q1280" t="s"/>
      <c r="R1280" t="s">
        <v>119</v>
      </c>
      <c r="S1280" t="s">
        <v>540</v>
      </c>
      <c r="T1280" t="s">
        <v>81</v>
      </c>
      <c r="U1280" t="s">
        <v>82</v>
      </c>
      <c r="V1280" t="s">
        <v>83</v>
      </c>
      <c r="W1280" t="s">
        <v>84</v>
      </c>
      <c r="X1280" t="s"/>
      <c r="Y1280" t="s">
        <v>85</v>
      </c>
      <c r="Z1280">
        <f>HYPERLINK("https://hotelmonitor-cachepage.eclerx.com/savepage/tk_1544426463747406_sr_2399.html","info")</f>
        <v/>
      </c>
      <c r="AA1280" t="n">
        <v>-2181242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88</v>
      </c>
      <c r="AO1280" t="s"/>
      <c r="AP1280" t="n">
        <v>118</v>
      </c>
      <c r="AQ1280" t="s">
        <v>89</v>
      </c>
      <c r="AR1280" t="s"/>
      <c r="AS1280" t="s"/>
      <c r="AT1280" t="s">
        <v>90</v>
      </c>
      <c r="AU1280" t="s"/>
      <c r="AV1280" t="s"/>
      <c r="AW1280" t="s"/>
      <c r="AX1280" t="s"/>
      <c r="AY1280" t="n">
        <v>2181242</v>
      </c>
      <c r="AZ1280" t="s">
        <v>1658</v>
      </c>
      <c r="BA1280" t="s"/>
      <c r="BB1280" t="n">
        <v>146210</v>
      </c>
      <c r="BC1280" t="n">
        <v>13.3621</v>
      </c>
      <c r="BD1280" t="n">
        <v>52.49754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1656</v>
      </c>
      <c r="F1281" t="n">
        <v>-1</v>
      </c>
      <c r="G1281" t="s">
        <v>74</v>
      </c>
      <c r="H1281" t="s">
        <v>75</v>
      </c>
      <c r="I1281" t="s"/>
      <c r="J1281" t="s">
        <v>74</v>
      </c>
      <c r="K1281" t="n">
        <v>101.51</v>
      </c>
      <c r="L1281" t="s">
        <v>76</v>
      </c>
      <c r="M1281" t="s"/>
      <c r="N1281" t="s">
        <v>1659</v>
      </c>
      <c r="O1281" t="s">
        <v>78</v>
      </c>
      <c r="P1281" t="s">
        <v>1656</v>
      </c>
      <c r="Q1281" t="s"/>
      <c r="R1281" t="s">
        <v>119</v>
      </c>
      <c r="S1281" t="s">
        <v>1660</v>
      </c>
      <c r="T1281" t="s">
        <v>81</v>
      </c>
      <c r="U1281" t="s">
        <v>82</v>
      </c>
      <c r="V1281" t="s">
        <v>83</v>
      </c>
      <c r="W1281" t="s">
        <v>84</v>
      </c>
      <c r="X1281" t="s"/>
      <c r="Y1281" t="s">
        <v>85</v>
      </c>
      <c r="Z1281">
        <f>HYPERLINK("https://hotelmonitor-cachepage.eclerx.com/savepage/tk_1544426463747406_sr_2399.html","info")</f>
        <v/>
      </c>
      <c r="AA1281" t="n">
        <v>-2181242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88</v>
      </c>
      <c r="AO1281" t="s"/>
      <c r="AP1281" t="n">
        <v>118</v>
      </c>
      <c r="AQ1281" t="s">
        <v>89</v>
      </c>
      <c r="AR1281" t="s"/>
      <c r="AS1281" t="s"/>
      <c r="AT1281" t="s">
        <v>90</v>
      </c>
      <c r="AU1281" t="s"/>
      <c r="AV1281" t="s"/>
      <c r="AW1281" t="s"/>
      <c r="AX1281" t="s"/>
      <c r="AY1281" t="n">
        <v>2181242</v>
      </c>
      <c r="AZ1281" t="s">
        <v>1658</v>
      </c>
      <c r="BA1281" t="s"/>
      <c r="BB1281" t="n">
        <v>146210</v>
      </c>
      <c r="BC1281" t="n">
        <v>13.3621</v>
      </c>
      <c r="BD1281" t="n">
        <v>52.49754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1656</v>
      </c>
      <c r="F1282" t="n">
        <v>-1</v>
      </c>
      <c r="G1282" t="s">
        <v>74</v>
      </c>
      <c r="H1282" t="s">
        <v>75</v>
      </c>
      <c r="I1282" t="s"/>
      <c r="J1282" t="s">
        <v>74</v>
      </c>
      <c r="K1282" t="n">
        <v>107.1</v>
      </c>
      <c r="L1282" t="s">
        <v>76</v>
      </c>
      <c r="M1282" t="s"/>
      <c r="N1282" t="s">
        <v>1661</v>
      </c>
      <c r="O1282" t="s">
        <v>78</v>
      </c>
      <c r="P1282" t="s">
        <v>1656</v>
      </c>
      <c r="Q1282" t="s"/>
      <c r="R1282" t="s">
        <v>119</v>
      </c>
      <c r="S1282" t="s">
        <v>205</v>
      </c>
      <c r="T1282" t="s">
        <v>81</v>
      </c>
      <c r="U1282" t="s">
        <v>82</v>
      </c>
      <c r="V1282" t="s">
        <v>83</v>
      </c>
      <c r="W1282" t="s">
        <v>84</v>
      </c>
      <c r="X1282" t="s"/>
      <c r="Y1282" t="s">
        <v>85</v>
      </c>
      <c r="Z1282">
        <f>HYPERLINK("https://hotelmonitor-cachepage.eclerx.com/savepage/tk_1544426463747406_sr_2399.html","info")</f>
        <v/>
      </c>
      <c r="AA1282" t="n">
        <v>-2181242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88</v>
      </c>
      <c r="AO1282" t="s"/>
      <c r="AP1282" t="n">
        <v>118</v>
      </c>
      <c r="AQ1282" t="s">
        <v>89</v>
      </c>
      <c r="AR1282" t="s"/>
      <c r="AS1282" t="s"/>
      <c r="AT1282" t="s">
        <v>90</v>
      </c>
      <c r="AU1282" t="s"/>
      <c r="AV1282" t="s"/>
      <c r="AW1282" t="s"/>
      <c r="AX1282" t="s"/>
      <c r="AY1282" t="n">
        <v>2181242</v>
      </c>
      <c r="AZ1282" t="s">
        <v>1658</v>
      </c>
      <c r="BA1282" t="s"/>
      <c r="BB1282" t="n">
        <v>146210</v>
      </c>
      <c r="BC1282" t="n">
        <v>13.3621</v>
      </c>
      <c r="BD1282" t="n">
        <v>52.49754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1656</v>
      </c>
      <c r="F1283" t="n">
        <v>-1</v>
      </c>
      <c r="G1283" t="s">
        <v>74</v>
      </c>
      <c r="H1283" t="s">
        <v>75</v>
      </c>
      <c r="I1283" t="s"/>
      <c r="J1283" t="s">
        <v>74</v>
      </c>
      <c r="K1283" t="n">
        <v>107.1</v>
      </c>
      <c r="L1283" t="s">
        <v>76</v>
      </c>
      <c r="M1283" t="s"/>
      <c r="N1283" t="s">
        <v>1661</v>
      </c>
      <c r="O1283" t="s">
        <v>78</v>
      </c>
      <c r="P1283" t="s">
        <v>1656</v>
      </c>
      <c r="Q1283" t="s"/>
      <c r="R1283" t="s">
        <v>119</v>
      </c>
      <c r="S1283" t="s">
        <v>205</v>
      </c>
      <c r="T1283" t="s">
        <v>81</v>
      </c>
      <c r="U1283" t="s">
        <v>82</v>
      </c>
      <c r="V1283" t="s">
        <v>83</v>
      </c>
      <c r="W1283" t="s">
        <v>84</v>
      </c>
      <c r="X1283" t="s"/>
      <c r="Y1283" t="s">
        <v>85</v>
      </c>
      <c r="Z1283">
        <f>HYPERLINK("https://hotelmonitor-cachepage.eclerx.com/savepage/tk_1544426463747406_sr_2399.html","info")</f>
        <v/>
      </c>
      <c r="AA1283" t="n">
        <v>-2181242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88</v>
      </c>
      <c r="AO1283" t="s"/>
      <c r="AP1283" t="n">
        <v>118</v>
      </c>
      <c r="AQ1283" t="s">
        <v>89</v>
      </c>
      <c r="AR1283" t="s"/>
      <c r="AS1283" t="s"/>
      <c r="AT1283" t="s">
        <v>90</v>
      </c>
      <c r="AU1283" t="s"/>
      <c r="AV1283" t="s"/>
      <c r="AW1283" t="s"/>
      <c r="AX1283" t="s"/>
      <c r="AY1283" t="n">
        <v>2181242</v>
      </c>
      <c r="AZ1283" t="s">
        <v>1658</v>
      </c>
      <c r="BA1283" t="s"/>
      <c r="BB1283" t="n">
        <v>146210</v>
      </c>
      <c r="BC1283" t="n">
        <v>13.3621</v>
      </c>
      <c r="BD1283" t="n">
        <v>52.49754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1656</v>
      </c>
      <c r="F1284" t="n">
        <v>-1</v>
      </c>
      <c r="G1284" t="s">
        <v>74</v>
      </c>
      <c r="H1284" t="s">
        <v>75</v>
      </c>
      <c r="I1284" t="s"/>
      <c r="J1284" t="s">
        <v>74</v>
      </c>
      <c r="K1284" t="n">
        <v>127.67</v>
      </c>
      <c r="L1284" t="s">
        <v>76</v>
      </c>
      <c r="M1284" t="s"/>
      <c r="N1284" t="s">
        <v>1662</v>
      </c>
      <c r="O1284" t="s">
        <v>78</v>
      </c>
      <c r="P1284" t="s">
        <v>1656</v>
      </c>
      <c r="Q1284" t="s"/>
      <c r="R1284" t="s">
        <v>119</v>
      </c>
      <c r="S1284" t="s">
        <v>1663</v>
      </c>
      <c r="T1284" t="s">
        <v>81</v>
      </c>
      <c r="U1284" t="s">
        <v>82</v>
      </c>
      <c r="V1284" t="s">
        <v>83</v>
      </c>
      <c r="W1284" t="s">
        <v>84</v>
      </c>
      <c r="X1284" t="s"/>
      <c r="Y1284" t="s">
        <v>85</v>
      </c>
      <c r="Z1284">
        <f>HYPERLINK("https://hotelmonitor-cachepage.eclerx.com/savepage/tk_1544426463747406_sr_2399.html","info")</f>
        <v/>
      </c>
      <c r="AA1284" t="n">
        <v>-2181242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88</v>
      </c>
      <c r="AO1284" t="s"/>
      <c r="AP1284" t="n">
        <v>118</v>
      </c>
      <c r="AQ1284" t="s">
        <v>89</v>
      </c>
      <c r="AR1284" t="s"/>
      <c r="AS1284" t="s"/>
      <c r="AT1284" t="s">
        <v>90</v>
      </c>
      <c r="AU1284" t="s"/>
      <c r="AV1284" t="s"/>
      <c r="AW1284" t="s"/>
      <c r="AX1284" t="s"/>
      <c r="AY1284" t="n">
        <v>2181242</v>
      </c>
      <c r="AZ1284" t="s">
        <v>1658</v>
      </c>
      <c r="BA1284" t="s"/>
      <c r="BB1284" t="n">
        <v>146210</v>
      </c>
      <c r="BC1284" t="n">
        <v>13.3621</v>
      </c>
      <c r="BD1284" t="n">
        <v>52.49754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1664</v>
      </c>
      <c r="F1285" t="n">
        <v>293222</v>
      </c>
      <c r="G1285" t="s">
        <v>74</v>
      </c>
      <c r="H1285" t="s">
        <v>75</v>
      </c>
      <c r="I1285" t="s"/>
      <c r="J1285" t="s">
        <v>74</v>
      </c>
      <c r="K1285" t="n">
        <v>63</v>
      </c>
      <c r="L1285" t="s">
        <v>76</v>
      </c>
      <c r="M1285" t="s"/>
      <c r="N1285" t="s">
        <v>406</v>
      </c>
      <c r="O1285" t="s">
        <v>78</v>
      </c>
      <c r="P1285" t="s">
        <v>1665</v>
      </c>
      <c r="Q1285" t="s"/>
      <c r="R1285" t="s">
        <v>114</v>
      </c>
      <c r="S1285" t="s">
        <v>249</v>
      </c>
      <c r="T1285" t="s">
        <v>81</v>
      </c>
      <c r="U1285" t="s">
        <v>82</v>
      </c>
      <c r="V1285" t="s">
        <v>83</v>
      </c>
      <c r="W1285" t="s">
        <v>84</v>
      </c>
      <c r="X1285" t="s"/>
      <c r="Y1285" t="s">
        <v>85</v>
      </c>
      <c r="Z1285">
        <f>HYPERLINK("https://hotelmonitor-cachepage.eclerx.com/savepage/tk_15444261452570868_sr_2399.html","info")</f>
        <v/>
      </c>
      <c r="AA1285" t="n">
        <v>94253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88</v>
      </c>
      <c r="AO1285" t="s"/>
      <c r="AP1285" t="n">
        <v>23</v>
      </c>
      <c r="AQ1285" t="s">
        <v>89</v>
      </c>
      <c r="AR1285" t="s"/>
      <c r="AS1285" t="s"/>
      <c r="AT1285" t="s">
        <v>90</v>
      </c>
      <c r="AU1285" t="s"/>
      <c r="AV1285" t="s"/>
      <c r="AW1285" t="s"/>
      <c r="AX1285" t="s"/>
      <c r="AY1285" t="n">
        <v>231088</v>
      </c>
      <c r="AZ1285" t="s">
        <v>1666</v>
      </c>
      <c r="BA1285" t="s"/>
      <c r="BB1285" t="n">
        <v>35117</v>
      </c>
      <c r="BC1285" t="n">
        <v>13.357916</v>
      </c>
      <c r="BD1285" t="n">
        <v>52.574433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1664</v>
      </c>
      <c r="F1286" t="n">
        <v>293222</v>
      </c>
      <c r="G1286" t="s">
        <v>74</v>
      </c>
      <c r="H1286" t="s">
        <v>75</v>
      </c>
      <c r="I1286" t="s"/>
      <c r="J1286" t="s">
        <v>74</v>
      </c>
      <c r="K1286" t="n">
        <v>85</v>
      </c>
      <c r="L1286" t="s">
        <v>76</v>
      </c>
      <c r="M1286" t="s"/>
      <c r="N1286" t="s">
        <v>406</v>
      </c>
      <c r="O1286" t="s">
        <v>78</v>
      </c>
      <c r="P1286" t="s">
        <v>1665</v>
      </c>
      <c r="Q1286" t="s"/>
      <c r="R1286" t="s">
        <v>114</v>
      </c>
      <c r="S1286" t="s">
        <v>412</v>
      </c>
      <c r="T1286" t="s">
        <v>81</v>
      </c>
      <c r="U1286" t="s">
        <v>82</v>
      </c>
      <c r="V1286" t="s">
        <v>83</v>
      </c>
      <c r="W1286" t="s">
        <v>108</v>
      </c>
      <c r="X1286" t="s"/>
      <c r="Y1286" t="s">
        <v>85</v>
      </c>
      <c r="Z1286">
        <f>HYPERLINK("https://hotelmonitor-cachepage.eclerx.com/savepage/tk_15444261452570868_sr_2399.html","info")</f>
        <v/>
      </c>
      <c r="AA1286" t="n">
        <v>94253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88</v>
      </c>
      <c r="AO1286" t="s"/>
      <c r="AP1286" t="n">
        <v>23</v>
      </c>
      <c r="AQ1286" t="s">
        <v>89</v>
      </c>
      <c r="AR1286" t="s"/>
      <c r="AS1286" t="s"/>
      <c r="AT1286" t="s">
        <v>90</v>
      </c>
      <c r="AU1286" t="s"/>
      <c r="AV1286" t="s"/>
      <c r="AW1286" t="s"/>
      <c r="AX1286" t="s"/>
      <c r="AY1286" t="n">
        <v>231088</v>
      </c>
      <c r="AZ1286" t="s">
        <v>1666</v>
      </c>
      <c r="BA1286" t="s"/>
      <c r="BB1286" t="n">
        <v>35117</v>
      </c>
      <c r="BC1286" t="n">
        <v>13.357916</v>
      </c>
      <c r="BD1286" t="n">
        <v>52.574433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1667</v>
      </c>
      <c r="F1287" t="n">
        <v>-1</v>
      </c>
      <c r="G1287" t="s">
        <v>74</v>
      </c>
      <c r="H1287" t="s">
        <v>75</v>
      </c>
      <c r="I1287" t="s"/>
      <c r="J1287" t="s">
        <v>74</v>
      </c>
      <c r="K1287" t="n">
        <v>104</v>
      </c>
      <c r="L1287" t="s">
        <v>76</v>
      </c>
      <c r="M1287" t="s"/>
      <c r="N1287" t="s">
        <v>1668</v>
      </c>
      <c r="O1287" t="s">
        <v>78</v>
      </c>
      <c r="P1287" t="s">
        <v>1667</v>
      </c>
      <c r="Q1287" t="s"/>
      <c r="R1287" t="s">
        <v>119</v>
      </c>
      <c r="S1287" t="s">
        <v>860</v>
      </c>
      <c r="T1287" t="s">
        <v>81</v>
      </c>
      <c r="U1287" t="s">
        <v>82</v>
      </c>
      <c r="V1287" t="s">
        <v>83</v>
      </c>
      <c r="W1287" t="s">
        <v>84</v>
      </c>
      <c r="X1287" t="s"/>
      <c r="Y1287" t="s">
        <v>85</v>
      </c>
      <c r="Z1287">
        <f>HYPERLINK("https://hotelmonitor-cachepage.eclerx.com/savepage/tk_15444265856592782_sr_2399.html","info")</f>
        <v/>
      </c>
      <c r="AA1287" t="n">
        <v>-6796518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88</v>
      </c>
      <c r="AO1287" t="s"/>
      <c r="AP1287" t="n">
        <v>152</v>
      </c>
      <c r="AQ1287" t="s">
        <v>89</v>
      </c>
      <c r="AR1287" t="s"/>
      <c r="AS1287" t="s"/>
      <c r="AT1287" t="s">
        <v>90</v>
      </c>
      <c r="AU1287" t="s"/>
      <c r="AV1287" t="s"/>
      <c r="AW1287" t="s"/>
      <c r="AX1287" t="s"/>
      <c r="AY1287" t="n">
        <v>6796518</v>
      </c>
      <c r="AZ1287" t="s">
        <v>1669</v>
      </c>
      <c r="BA1287" t="s"/>
      <c r="BB1287" t="n">
        <v>62320</v>
      </c>
      <c r="BC1287" t="n">
        <v>13.390458</v>
      </c>
      <c r="BD1287" t="n">
        <v>52.523585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1667</v>
      </c>
      <c r="F1288" t="n">
        <v>-1</v>
      </c>
      <c r="G1288" t="s">
        <v>74</v>
      </c>
      <c r="H1288" t="s">
        <v>75</v>
      </c>
      <c r="I1288" t="s"/>
      <c r="J1288" t="s">
        <v>74</v>
      </c>
      <c r="K1288" t="n">
        <v>114</v>
      </c>
      <c r="L1288" t="s">
        <v>76</v>
      </c>
      <c r="M1288" t="s"/>
      <c r="N1288" t="s">
        <v>123</v>
      </c>
      <c r="O1288" t="s">
        <v>78</v>
      </c>
      <c r="P1288" t="s">
        <v>1667</v>
      </c>
      <c r="Q1288" t="s"/>
      <c r="R1288" t="s">
        <v>119</v>
      </c>
      <c r="S1288" t="s">
        <v>111</v>
      </c>
      <c r="T1288" t="s">
        <v>81</v>
      </c>
      <c r="U1288" t="s">
        <v>82</v>
      </c>
      <c r="V1288" t="s">
        <v>83</v>
      </c>
      <c r="W1288" t="s">
        <v>84</v>
      </c>
      <c r="X1288" t="s"/>
      <c r="Y1288" t="s">
        <v>85</v>
      </c>
      <c r="Z1288">
        <f>HYPERLINK("https://hotelmonitor-cachepage.eclerx.com/savepage/tk_15444265856592782_sr_2399.html","info")</f>
        <v/>
      </c>
      <c r="AA1288" t="n">
        <v>-6796518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88</v>
      </c>
      <c r="AO1288" t="s"/>
      <c r="AP1288" t="n">
        <v>152</v>
      </c>
      <c r="AQ1288" t="s">
        <v>89</v>
      </c>
      <c r="AR1288" t="s"/>
      <c r="AS1288" t="s"/>
      <c r="AT1288" t="s">
        <v>90</v>
      </c>
      <c r="AU1288" t="s"/>
      <c r="AV1288" t="s"/>
      <c r="AW1288" t="s"/>
      <c r="AX1288" t="s"/>
      <c r="AY1288" t="n">
        <v>6796518</v>
      </c>
      <c r="AZ1288" t="s">
        <v>1669</v>
      </c>
      <c r="BA1288" t="s"/>
      <c r="BB1288" t="n">
        <v>62320</v>
      </c>
      <c r="BC1288" t="n">
        <v>13.390458</v>
      </c>
      <c r="BD1288" t="n">
        <v>52.523585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1667</v>
      </c>
      <c r="F1289" t="n">
        <v>-1</v>
      </c>
      <c r="G1289" t="s">
        <v>74</v>
      </c>
      <c r="H1289" t="s">
        <v>75</v>
      </c>
      <c r="I1289" t="s"/>
      <c r="J1289" t="s">
        <v>74</v>
      </c>
      <c r="K1289" t="n">
        <v>139</v>
      </c>
      <c r="L1289" t="s">
        <v>76</v>
      </c>
      <c r="M1289" t="s"/>
      <c r="N1289" t="s">
        <v>1670</v>
      </c>
      <c r="O1289" t="s">
        <v>78</v>
      </c>
      <c r="P1289" t="s">
        <v>1667</v>
      </c>
      <c r="Q1289" t="s"/>
      <c r="R1289" t="s">
        <v>119</v>
      </c>
      <c r="S1289" t="s">
        <v>317</v>
      </c>
      <c r="T1289" t="s">
        <v>81</v>
      </c>
      <c r="U1289" t="s">
        <v>82</v>
      </c>
      <c r="V1289" t="s">
        <v>83</v>
      </c>
      <c r="W1289" t="s">
        <v>84</v>
      </c>
      <c r="X1289" t="s"/>
      <c r="Y1289" t="s">
        <v>85</v>
      </c>
      <c r="Z1289">
        <f>HYPERLINK("https://hotelmonitor-cachepage.eclerx.com/savepage/tk_15444265856592782_sr_2399.html","info")</f>
        <v/>
      </c>
      <c r="AA1289" t="n">
        <v>-6796518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88</v>
      </c>
      <c r="AO1289" t="s"/>
      <c r="AP1289" t="n">
        <v>152</v>
      </c>
      <c r="AQ1289" t="s">
        <v>89</v>
      </c>
      <c r="AR1289" t="s"/>
      <c r="AS1289" t="s"/>
      <c r="AT1289" t="s">
        <v>90</v>
      </c>
      <c r="AU1289" t="s"/>
      <c r="AV1289" t="s"/>
      <c r="AW1289" t="s"/>
      <c r="AX1289" t="s"/>
      <c r="AY1289" t="n">
        <v>6796518</v>
      </c>
      <c r="AZ1289" t="s">
        <v>1669</v>
      </c>
      <c r="BA1289" t="s"/>
      <c r="BB1289" t="n">
        <v>62320</v>
      </c>
      <c r="BC1289" t="n">
        <v>13.390458</v>
      </c>
      <c r="BD1289" t="n">
        <v>52.523585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1671</v>
      </c>
      <c r="F1290" t="n">
        <v>268689</v>
      </c>
      <c r="G1290" t="s">
        <v>74</v>
      </c>
      <c r="H1290" t="s">
        <v>75</v>
      </c>
      <c r="I1290" t="s"/>
      <c r="J1290" t="s">
        <v>74</v>
      </c>
      <c r="K1290" t="n">
        <v>66</v>
      </c>
      <c r="L1290" t="s">
        <v>76</v>
      </c>
      <c r="M1290" t="s"/>
      <c r="N1290" t="s">
        <v>158</v>
      </c>
      <c r="O1290" t="s">
        <v>78</v>
      </c>
      <c r="P1290" t="s">
        <v>1672</v>
      </c>
      <c r="Q1290" t="s"/>
      <c r="R1290" t="s">
        <v>79</v>
      </c>
      <c r="S1290" t="s">
        <v>292</v>
      </c>
      <c r="T1290" t="s">
        <v>81</v>
      </c>
      <c r="U1290" t="s">
        <v>82</v>
      </c>
      <c r="V1290" t="s">
        <v>83</v>
      </c>
      <c r="W1290" t="s">
        <v>84</v>
      </c>
      <c r="X1290" t="s"/>
      <c r="Y1290" t="s">
        <v>85</v>
      </c>
      <c r="Z1290">
        <f>HYPERLINK("https://hotelmonitor-cachepage.eclerx.com/savepage/tk_15444272928184984_sr_2399.html","info")</f>
        <v/>
      </c>
      <c r="AA1290" t="n">
        <v>81261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88</v>
      </c>
      <c r="AO1290" t="s"/>
      <c r="AP1290" t="n">
        <v>360</v>
      </c>
      <c r="AQ1290" t="s">
        <v>89</v>
      </c>
      <c r="AR1290" t="s"/>
      <c r="AS1290" t="s"/>
      <c r="AT1290" t="s">
        <v>90</v>
      </c>
      <c r="AU1290" t="s"/>
      <c r="AV1290" t="s"/>
      <c r="AW1290" t="s"/>
      <c r="AX1290" t="s"/>
      <c r="AY1290" t="n">
        <v>955133</v>
      </c>
      <c r="AZ1290" t="s">
        <v>1673</v>
      </c>
      <c r="BA1290" t="s"/>
      <c r="BB1290" t="n">
        <v>6673</v>
      </c>
      <c r="BC1290" t="n">
        <v>13.32376</v>
      </c>
      <c r="BD1290" t="n">
        <v>52.50255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1671</v>
      </c>
      <c r="F1291" t="n">
        <v>268689</v>
      </c>
      <c r="G1291" t="s">
        <v>74</v>
      </c>
      <c r="H1291" t="s">
        <v>75</v>
      </c>
      <c r="I1291" t="s"/>
      <c r="J1291" t="s">
        <v>74</v>
      </c>
      <c r="K1291" t="n">
        <v>69.8</v>
      </c>
      <c r="L1291" t="s">
        <v>76</v>
      </c>
      <c r="M1291" t="s"/>
      <c r="N1291" t="s">
        <v>113</v>
      </c>
      <c r="O1291" t="s">
        <v>78</v>
      </c>
      <c r="P1291" t="s">
        <v>1672</v>
      </c>
      <c r="Q1291" t="s"/>
      <c r="R1291" t="s">
        <v>79</v>
      </c>
      <c r="S1291" t="s">
        <v>1674</v>
      </c>
      <c r="T1291" t="s">
        <v>81</v>
      </c>
      <c r="U1291" t="s">
        <v>82</v>
      </c>
      <c r="V1291" t="s">
        <v>83</v>
      </c>
      <c r="W1291" t="s">
        <v>84</v>
      </c>
      <c r="X1291" t="s"/>
      <c r="Y1291" t="s">
        <v>85</v>
      </c>
      <c r="Z1291">
        <f>HYPERLINK("https://hotelmonitor-cachepage.eclerx.com/savepage/tk_15444272928184984_sr_2399.html","info")</f>
        <v/>
      </c>
      <c r="AA1291" t="n">
        <v>81261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88</v>
      </c>
      <c r="AO1291" t="s"/>
      <c r="AP1291" t="n">
        <v>360</v>
      </c>
      <c r="AQ1291" t="s">
        <v>89</v>
      </c>
      <c r="AR1291" t="s"/>
      <c r="AS1291" t="s"/>
      <c r="AT1291" t="s">
        <v>90</v>
      </c>
      <c r="AU1291" t="s"/>
      <c r="AV1291" t="s"/>
      <c r="AW1291" t="s"/>
      <c r="AX1291" t="s"/>
      <c r="AY1291" t="n">
        <v>955133</v>
      </c>
      <c r="AZ1291" t="s">
        <v>1673</v>
      </c>
      <c r="BA1291" t="s"/>
      <c r="BB1291" t="n">
        <v>6673</v>
      </c>
      <c r="BC1291" t="n">
        <v>13.32376</v>
      </c>
      <c r="BD1291" t="n">
        <v>52.50255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1671</v>
      </c>
      <c r="F1292" t="n">
        <v>268689</v>
      </c>
      <c r="G1292" t="s">
        <v>74</v>
      </c>
      <c r="H1292" t="s">
        <v>75</v>
      </c>
      <c r="I1292" t="s"/>
      <c r="J1292" t="s">
        <v>74</v>
      </c>
      <c r="K1292" t="n">
        <v>79.5</v>
      </c>
      <c r="L1292" t="s">
        <v>76</v>
      </c>
      <c r="M1292" t="s"/>
      <c r="N1292" t="s">
        <v>129</v>
      </c>
      <c r="O1292" t="s">
        <v>78</v>
      </c>
      <c r="P1292" t="s">
        <v>1672</v>
      </c>
      <c r="Q1292" t="s"/>
      <c r="R1292" t="s">
        <v>79</v>
      </c>
      <c r="S1292" t="s">
        <v>1373</v>
      </c>
      <c r="T1292" t="s">
        <v>81</v>
      </c>
      <c r="U1292" t="s">
        <v>82</v>
      </c>
      <c r="V1292" t="s">
        <v>83</v>
      </c>
      <c r="W1292" t="s">
        <v>84</v>
      </c>
      <c r="X1292" t="s"/>
      <c r="Y1292" t="s">
        <v>85</v>
      </c>
      <c r="Z1292">
        <f>HYPERLINK("https://hotelmonitor-cachepage.eclerx.com/savepage/tk_15444272928184984_sr_2399.html","info")</f>
        <v/>
      </c>
      <c r="AA1292" t="n">
        <v>81261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88</v>
      </c>
      <c r="AO1292" t="s"/>
      <c r="AP1292" t="n">
        <v>360</v>
      </c>
      <c r="AQ1292" t="s">
        <v>89</v>
      </c>
      <c r="AR1292" t="s"/>
      <c r="AS1292" t="s"/>
      <c r="AT1292" t="s">
        <v>90</v>
      </c>
      <c r="AU1292" t="s"/>
      <c r="AV1292" t="s"/>
      <c r="AW1292" t="s"/>
      <c r="AX1292" t="s"/>
      <c r="AY1292" t="n">
        <v>955133</v>
      </c>
      <c r="AZ1292" t="s">
        <v>1673</v>
      </c>
      <c r="BA1292" t="s"/>
      <c r="BB1292" t="n">
        <v>6673</v>
      </c>
      <c r="BC1292" t="n">
        <v>13.32376</v>
      </c>
      <c r="BD1292" t="n">
        <v>52.50255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1671</v>
      </c>
      <c r="F1293" t="n">
        <v>268689</v>
      </c>
      <c r="G1293" t="s">
        <v>74</v>
      </c>
      <c r="H1293" t="s">
        <v>75</v>
      </c>
      <c r="I1293" t="s"/>
      <c r="J1293" t="s">
        <v>74</v>
      </c>
      <c r="K1293" t="n">
        <v>118.3</v>
      </c>
      <c r="L1293" t="s">
        <v>76</v>
      </c>
      <c r="M1293" t="s"/>
      <c r="N1293" t="s">
        <v>179</v>
      </c>
      <c r="O1293" t="s">
        <v>78</v>
      </c>
      <c r="P1293" t="s">
        <v>1672</v>
      </c>
      <c r="Q1293" t="s"/>
      <c r="R1293" t="s">
        <v>79</v>
      </c>
      <c r="S1293" t="s">
        <v>1675</v>
      </c>
      <c r="T1293" t="s">
        <v>81</v>
      </c>
      <c r="U1293" t="s">
        <v>82</v>
      </c>
      <c r="V1293" t="s">
        <v>83</v>
      </c>
      <c r="W1293" t="s">
        <v>84</v>
      </c>
      <c r="X1293" t="s"/>
      <c r="Y1293" t="s">
        <v>85</v>
      </c>
      <c r="Z1293">
        <f>HYPERLINK("https://hotelmonitor-cachepage.eclerx.com/savepage/tk_15444272928184984_sr_2399.html","info")</f>
        <v/>
      </c>
      <c r="AA1293" t="n">
        <v>81261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88</v>
      </c>
      <c r="AO1293" t="s"/>
      <c r="AP1293" t="n">
        <v>360</v>
      </c>
      <c r="AQ1293" t="s">
        <v>89</v>
      </c>
      <c r="AR1293" t="s"/>
      <c r="AS1293" t="s"/>
      <c r="AT1293" t="s">
        <v>90</v>
      </c>
      <c r="AU1293" t="s"/>
      <c r="AV1293" t="s"/>
      <c r="AW1293" t="s"/>
      <c r="AX1293" t="s"/>
      <c r="AY1293" t="n">
        <v>955133</v>
      </c>
      <c r="AZ1293" t="s">
        <v>1673</v>
      </c>
      <c r="BA1293" t="s"/>
      <c r="BB1293" t="n">
        <v>6673</v>
      </c>
      <c r="BC1293" t="n">
        <v>13.32376</v>
      </c>
      <c r="BD1293" t="n">
        <v>52.50255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1676</v>
      </c>
      <c r="F1294" t="n">
        <v>764832</v>
      </c>
      <c r="G1294" t="s">
        <v>74</v>
      </c>
      <c r="H1294" t="s">
        <v>75</v>
      </c>
      <c r="I1294" t="s"/>
      <c r="J1294" t="s">
        <v>74</v>
      </c>
      <c r="K1294" t="n">
        <v>144.5</v>
      </c>
      <c r="L1294" t="s">
        <v>76</v>
      </c>
      <c r="M1294" t="s"/>
      <c r="N1294" t="s">
        <v>158</v>
      </c>
      <c r="O1294" t="s">
        <v>78</v>
      </c>
      <c r="P1294" t="s">
        <v>1676</v>
      </c>
      <c r="Q1294" t="s"/>
      <c r="R1294" t="s">
        <v>277</v>
      </c>
      <c r="S1294" t="s">
        <v>1677</v>
      </c>
      <c r="T1294" t="s">
        <v>81</v>
      </c>
      <c r="U1294" t="s">
        <v>82</v>
      </c>
      <c r="V1294" t="s">
        <v>83</v>
      </c>
      <c r="W1294" t="s">
        <v>84</v>
      </c>
      <c r="X1294" t="s"/>
      <c r="Y1294" t="s">
        <v>85</v>
      </c>
      <c r="Z1294">
        <f>HYPERLINK("https://hotelmonitor-cachepage.eclerx.com/savepage/tk_15444271685654116_sr_2399.html","info")</f>
        <v/>
      </c>
      <c r="AA1294" t="n">
        <v>151943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88</v>
      </c>
      <c r="AO1294" t="s"/>
      <c r="AP1294" t="n">
        <v>323</v>
      </c>
      <c r="AQ1294" t="s">
        <v>89</v>
      </c>
      <c r="AR1294" t="s"/>
      <c r="AS1294" t="s"/>
      <c r="AT1294" t="s">
        <v>90</v>
      </c>
      <c r="AU1294" t="s"/>
      <c r="AV1294" t="s"/>
      <c r="AW1294" t="s"/>
      <c r="AX1294" t="s"/>
      <c r="AY1294" t="n">
        <v>163047</v>
      </c>
      <c r="AZ1294" t="s">
        <v>1678</v>
      </c>
      <c r="BA1294" t="s"/>
      <c r="BB1294" t="n">
        <v>69452</v>
      </c>
      <c r="BC1294" t="n">
        <v>13.37393</v>
      </c>
      <c r="BD1294" t="n">
        <v>52.50907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1676</v>
      </c>
      <c r="F1295" t="n">
        <v>764832</v>
      </c>
      <c r="G1295" t="s">
        <v>74</v>
      </c>
      <c r="H1295" t="s">
        <v>75</v>
      </c>
      <c r="I1295" t="s"/>
      <c r="J1295" t="s">
        <v>74</v>
      </c>
      <c r="K1295" t="n">
        <v>170</v>
      </c>
      <c r="L1295" t="s">
        <v>76</v>
      </c>
      <c r="M1295" t="s"/>
      <c r="N1295" t="s">
        <v>113</v>
      </c>
      <c r="O1295" t="s">
        <v>78</v>
      </c>
      <c r="P1295" t="s">
        <v>1676</v>
      </c>
      <c r="Q1295" t="s"/>
      <c r="R1295" t="s">
        <v>277</v>
      </c>
      <c r="S1295" t="s">
        <v>588</v>
      </c>
      <c r="T1295" t="s">
        <v>81</v>
      </c>
      <c r="U1295" t="s">
        <v>82</v>
      </c>
      <c r="V1295" t="s">
        <v>83</v>
      </c>
      <c r="W1295" t="s">
        <v>84</v>
      </c>
      <c r="X1295" t="s"/>
      <c r="Y1295" t="s">
        <v>85</v>
      </c>
      <c r="Z1295">
        <f>HYPERLINK("https://hotelmonitor-cachepage.eclerx.com/savepage/tk_15444271685654116_sr_2399.html","info")</f>
        <v/>
      </c>
      <c r="AA1295" t="n">
        <v>151943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88</v>
      </c>
      <c r="AO1295" t="s"/>
      <c r="AP1295" t="n">
        <v>323</v>
      </c>
      <c r="AQ1295" t="s">
        <v>89</v>
      </c>
      <c r="AR1295" t="s"/>
      <c r="AS1295" t="s"/>
      <c r="AT1295" t="s">
        <v>90</v>
      </c>
      <c r="AU1295" t="s"/>
      <c r="AV1295" t="s"/>
      <c r="AW1295" t="s"/>
      <c r="AX1295" t="s"/>
      <c r="AY1295" t="n">
        <v>163047</v>
      </c>
      <c r="AZ1295" t="s">
        <v>1678</v>
      </c>
      <c r="BA1295" t="s"/>
      <c r="BB1295" t="n">
        <v>69452</v>
      </c>
      <c r="BC1295" t="n">
        <v>13.37393</v>
      </c>
      <c r="BD1295" t="n">
        <v>52.50907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1676</v>
      </c>
      <c r="F1296" t="n">
        <v>764832</v>
      </c>
      <c r="G1296" t="s">
        <v>74</v>
      </c>
      <c r="H1296" t="s">
        <v>75</v>
      </c>
      <c r="I1296" t="s"/>
      <c r="J1296" t="s">
        <v>74</v>
      </c>
      <c r="K1296" t="n">
        <v>195.5</v>
      </c>
      <c r="L1296" t="s">
        <v>76</v>
      </c>
      <c r="M1296" t="s"/>
      <c r="N1296" t="s">
        <v>1679</v>
      </c>
      <c r="O1296" t="s">
        <v>78</v>
      </c>
      <c r="P1296" t="s">
        <v>1676</v>
      </c>
      <c r="Q1296" t="s"/>
      <c r="R1296" t="s">
        <v>277</v>
      </c>
      <c r="S1296" t="s">
        <v>1680</v>
      </c>
      <c r="T1296" t="s">
        <v>81</v>
      </c>
      <c r="U1296" t="s">
        <v>82</v>
      </c>
      <c r="V1296" t="s">
        <v>83</v>
      </c>
      <c r="W1296" t="s">
        <v>84</v>
      </c>
      <c r="X1296" t="s"/>
      <c r="Y1296" t="s">
        <v>85</v>
      </c>
      <c r="Z1296">
        <f>HYPERLINK("https://hotelmonitor-cachepage.eclerx.com/savepage/tk_15444271685654116_sr_2399.html","info")</f>
        <v/>
      </c>
      <c r="AA1296" t="n">
        <v>151943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88</v>
      </c>
      <c r="AO1296" t="s"/>
      <c r="AP1296" t="n">
        <v>323</v>
      </c>
      <c r="AQ1296" t="s">
        <v>89</v>
      </c>
      <c r="AR1296" t="s"/>
      <c r="AS1296" t="s"/>
      <c r="AT1296" t="s">
        <v>90</v>
      </c>
      <c r="AU1296" t="s"/>
      <c r="AV1296" t="s"/>
      <c r="AW1296" t="s"/>
      <c r="AX1296" t="s"/>
      <c r="AY1296" t="n">
        <v>163047</v>
      </c>
      <c r="AZ1296" t="s">
        <v>1678</v>
      </c>
      <c r="BA1296" t="s"/>
      <c r="BB1296" t="n">
        <v>69452</v>
      </c>
      <c r="BC1296" t="n">
        <v>13.37393</v>
      </c>
      <c r="BD1296" t="n">
        <v>52.50907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1676</v>
      </c>
      <c r="F1297" t="n">
        <v>764832</v>
      </c>
      <c r="G1297" t="s">
        <v>74</v>
      </c>
      <c r="H1297" t="s">
        <v>75</v>
      </c>
      <c r="I1297" t="s"/>
      <c r="J1297" t="s">
        <v>74</v>
      </c>
      <c r="K1297" t="n">
        <v>200</v>
      </c>
      <c r="L1297" t="s">
        <v>76</v>
      </c>
      <c r="M1297" t="s"/>
      <c r="N1297" t="s">
        <v>131</v>
      </c>
      <c r="O1297" t="s">
        <v>78</v>
      </c>
      <c r="P1297" t="s">
        <v>1676</v>
      </c>
      <c r="Q1297" t="s"/>
      <c r="R1297" t="s">
        <v>277</v>
      </c>
      <c r="S1297" t="s">
        <v>1681</v>
      </c>
      <c r="T1297" t="s">
        <v>81</v>
      </c>
      <c r="U1297" t="s">
        <v>82</v>
      </c>
      <c r="V1297" t="s">
        <v>83</v>
      </c>
      <c r="W1297" t="s">
        <v>84</v>
      </c>
      <c r="X1297" t="s"/>
      <c r="Y1297" t="s">
        <v>85</v>
      </c>
      <c r="Z1297">
        <f>HYPERLINK("https://hotelmonitor-cachepage.eclerx.com/savepage/tk_15444271685654116_sr_2399.html","info")</f>
        <v/>
      </c>
      <c r="AA1297" t="n">
        <v>151943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88</v>
      </c>
      <c r="AO1297" t="s"/>
      <c r="AP1297" t="n">
        <v>323</v>
      </c>
      <c r="AQ1297" t="s">
        <v>89</v>
      </c>
      <c r="AR1297" t="s"/>
      <c r="AS1297" t="s"/>
      <c r="AT1297" t="s">
        <v>90</v>
      </c>
      <c r="AU1297" t="s"/>
      <c r="AV1297" t="s"/>
      <c r="AW1297" t="s"/>
      <c r="AX1297" t="s"/>
      <c r="AY1297" t="n">
        <v>163047</v>
      </c>
      <c r="AZ1297" t="s">
        <v>1678</v>
      </c>
      <c r="BA1297" t="s"/>
      <c r="BB1297" t="n">
        <v>69452</v>
      </c>
      <c r="BC1297" t="n">
        <v>13.37393</v>
      </c>
      <c r="BD1297" t="n">
        <v>52.50907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1676</v>
      </c>
      <c r="F1298" t="n">
        <v>764832</v>
      </c>
      <c r="G1298" t="s">
        <v>74</v>
      </c>
      <c r="H1298" t="s">
        <v>75</v>
      </c>
      <c r="I1298" t="s"/>
      <c r="J1298" t="s">
        <v>74</v>
      </c>
      <c r="K1298" t="n">
        <v>210</v>
      </c>
      <c r="L1298" t="s">
        <v>76</v>
      </c>
      <c r="M1298" t="s"/>
      <c r="N1298" t="s">
        <v>1682</v>
      </c>
      <c r="O1298" t="s">
        <v>78</v>
      </c>
      <c r="P1298" t="s">
        <v>1676</v>
      </c>
      <c r="Q1298" t="s"/>
      <c r="R1298" t="s">
        <v>277</v>
      </c>
      <c r="S1298" t="s">
        <v>699</v>
      </c>
      <c r="T1298" t="s">
        <v>81</v>
      </c>
      <c r="U1298" t="s">
        <v>82</v>
      </c>
      <c r="V1298" t="s">
        <v>83</v>
      </c>
      <c r="W1298" t="s">
        <v>108</v>
      </c>
      <c r="X1298" t="s"/>
      <c r="Y1298" t="s">
        <v>85</v>
      </c>
      <c r="Z1298">
        <f>HYPERLINK("https://hotelmonitor-cachepage.eclerx.com/savepage/tk_15444271685654116_sr_2399.html","info")</f>
        <v/>
      </c>
      <c r="AA1298" t="n">
        <v>151943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88</v>
      </c>
      <c r="AO1298" t="s"/>
      <c r="AP1298" t="n">
        <v>323</v>
      </c>
      <c r="AQ1298" t="s">
        <v>89</v>
      </c>
      <c r="AR1298" t="s"/>
      <c r="AS1298" t="s"/>
      <c r="AT1298" t="s">
        <v>90</v>
      </c>
      <c r="AU1298" t="s"/>
      <c r="AV1298" t="s"/>
      <c r="AW1298" t="s"/>
      <c r="AX1298" t="s"/>
      <c r="AY1298" t="n">
        <v>163047</v>
      </c>
      <c r="AZ1298" t="s">
        <v>1678</v>
      </c>
      <c r="BA1298" t="s"/>
      <c r="BB1298" t="n">
        <v>69452</v>
      </c>
      <c r="BC1298" t="n">
        <v>13.37393</v>
      </c>
      <c r="BD1298" t="n">
        <v>52.50907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1676</v>
      </c>
      <c r="F1299" t="n">
        <v>764832</v>
      </c>
      <c r="G1299" t="s">
        <v>74</v>
      </c>
      <c r="H1299" t="s">
        <v>75</v>
      </c>
      <c r="I1299" t="s"/>
      <c r="J1299" t="s">
        <v>74</v>
      </c>
      <c r="K1299" t="n">
        <v>230</v>
      </c>
      <c r="L1299" t="s">
        <v>76</v>
      </c>
      <c r="M1299" t="s"/>
      <c r="N1299" t="s">
        <v>179</v>
      </c>
      <c r="O1299" t="s">
        <v>78</v>
      </c>
      <c r="P1299" t="s">
        <v>1676</v>
      </c>
      <c r="Q1299" t="s"/>
      <c r="R1299" t="s">
        <v>277</v>
      </c>
      <c r="S1299" t="s">
        <v>509</v>
      </c>
      <c r="T1299" t="s">
        <v>81</v>
      </c>
      <c r="U1299" t="s">
        <v>82</v>
      </c>
      <c r="V1299" t="s">
        <v>83</v>
      </c>
      <c r="W1299" t="s">
        <v>84</v>
      </c>
      <c r="X1299" t="s"/>
      <c r="Y1299" t="s">
        <v>85</v>
      </c>
      <c r="Z1299">
        <f>HYPERLINK("https://hotelmonitor-cachepage.eclerx.com/savepage/tk_15444271685654116_sr_2399.html","info")</f>
        <v/>
      </c>
      <c r="AA1299" t="n">
        <v>151943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88</v>
      </c>
      <c r="AO1299" t="s"/>
      <c r="AP1299" t="n">
        <v>323</v>
      </c>
      <c r="AQ1299" t="s">
        <v>89</v>
      </c>
      <c r="AR1299" t="s"/>
      <c r="AS1299" t="s"/>
      <c r="AT1299" t="s">
        <v>90</v>
      </c>
      <c r="AU1299" t="s"/>
      <c r="AV1299" t="s"/>
      <c r="AW1299" t="s"/>
      <c r="AX1299" t="s"/>
      <c r="AY1299" t="n">
        <v>163047</v>
      </c>
      <c r="AZ1299" t="s">
        <v>1678</v>
      </c>
      <c r="BA1299" t="s"/>
      <c r="BB1299" t="n">
        <v>69452</v>
      </c>
      <c r="BC1299" t="n">
        <v>13.37393</v>
      </c>
      <c r="BD1299" t="n">
        <v>52.50907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1676</v>
      </c>
      <c r="F1300" t="n">
        <v>764832</v>
      </c>
      <c r="G1300" t="s">
        <v>74</v>
      </c>
      <c r="H1300" t="s">
        <v>75</v>
      </c>
      <c r="I1300" t="s"/>
      <c r="J1300" t="s">
        <v>74</v>
      </c>
      <c r="K1300" t="n">
        <v>240</v>
      </c>
      <c r="L1300" t="s">
        <v>76</v>
      </c>
      <c r="M1300" t="s"/>
      <c r="N1300" t="s">
        <v>1683</v>
      </c>
      <c r="O1300" t="s">
        <v>78</v>
      </c>
      <c r="P1300" t="s">
        <v>1676</v>
      </c>
      <c r="Q1300" t="s"/>
      <c r="R1300" t="s">
        <v>277</v>
      </c>
      <c r="S1300" t="s">
        <v>1684</v>
      </c>
      <c r="T1300" t="s">
        <v>81</v>
      </c>
      <c r="U1300" t="s">
        <v>82</v>
      </c>
      <c r="V1300" t="s">
        <v>83</v>
      </c>
      <c r="W1300" t="s">
        <v>108</v>
      </c>
      <c r="X1300" t="s"/>
      <c r="Y1300" t="s">
        <v>85</v>
      </c>
      <c r="Z1300">
        <f>HYPERLINK("https://hotelmonitor-cachepage.eclerx.com/savepage/tk_15444271685654116_sr_2399.html","info")</f>
        <v/>
      </c>
      <c r="AA1300" t="n">
        <v>151943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88</v>
      </c>
      <c r="AO1300" t="s"/>
      <c r="AP1300" t="n">
        <v>323</v>
      </c>
      <c r="AQ1300" t="s">
        <v>89</v>
      </c>
      <c r="AR1300" t="s"/>
      <c r="AS1300" t="s"/>
      <c r="AT1300" t="s">
        <v>90</v>
      </c>
      <c r="AU1300" t="s"/>
      <c r="AV1300" t="s"/>
      <c r="AW1300" t="s"/>
      <c r="AX1300" t="s"/>
      <c r="AY1300" t="n">
        <v>163047</v>
      </c>
      <c r="AZ1300" t="s">
        <v>1678</v>
      </c>
      <c r="BA1300" t="s"/>
      <c r="BB1300" t="n">
        <v>69452</v>
      </c>
      <c r="BC1300" t="n">
        <v>13.37393</v>
      </c>
      <c r="BD1300" t="n">
        <v>52.50907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1676</v>
      </c>
      <c r="F1301" t="n">
        <v>764832</v>
      </c>
      <c r="G1301" t="s">
        <v>74</v>
      </c>
      <c r="H1301" t="s">
        <v>75</v>
      </c>
      <c r="I1301" t="s"/>
      <c r="J1301" t="s">
        <v>74</v>
      </c>
      <c r="K1301" t="n">
        <v>270</v>
      </c>
      <c r="L1301" t="s">
        <v>76</v>
      </c>
      <c r="M1301" t="s"/>
      <c r="N1301" t="s">
        <v>1685</v>
      </c>
      <c r="O1301" t="s">
        <v>78</v>
      </c>
      <c r="P1301" t="s">
        <v>1676</v>
      </c>
      <c r="Q1301" t="s"/>
      <c r="R1301" t="s">
        <v>277</v>
      </c>
      <c r="S1301" t="s">
        <v>510</v>
      </c>
      <c r="T1301" t="s">
        <v>81</v>
      </c>
      <c r="U1301" t="s">
        <v>82</v>
      </c>
      <c r="V1301" t="s">
        <v>83</v>
      </c>
      <c r="W1301" t="s">
        <v>108</v>
      </c>
      <c r="X1301" t="s"/>
      <c r="Y1301" t="s">
        <v>85</v>
      </c>
      <c r="Z1301">
        <f>HYPERLINK("https://hotelmonitor-cachepage.eclerx.com/savepage/tk_15444271685654116_sr_2399.html","info")</f>
        <v/>
      </c>
      <c r="AA1301" t="n">
        <v>151943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88</v>
      </c>
      <c r="AO1301" t="s"/>
      <c r="AP1301" t="n">
        <v>323</v>
      </c>
      <c r="AQ1301" t="s">
        <v>89</v>
      </c>
      <c r="AR1301" t="s"/>
      <c r="AS1301" t="s"/>
      <c r="AT1301" t="s">
        <v>90</v>
      </c>
      <c r="AU1301" t="s"/>
      <c r="AV1301" t="s"/>
      <c r="AW1301" t="s"/>
      <c r="AX1301" t="s"/>
      <c r="AY1301" t="n">
        <v>163047</v>
      </c>
      <c r="AZ1301" t="s">
        <v>1678</v>
      </c>
      <c r="BA1301" t="s"/>
      <c r="BB1301" t="n">
        <v>69452</v>
      </c>
      <c r="BC1301" t="n">
        <v>13.37393</v>
      </c>
      <c r="BD1301" t="n">
        <v>52.50907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1676</v>
      </c>
      <c r="F1302" t="n">
        <v>764832</v>
      </c>
      <c r="G1302" t="s">
        <v>74</v>
      </c>
      <c r="H1302" t="s">
        <v>75</v>
      </c>
      <c r="I1302" t="s"/>
      <c r="J1302" t="s">
        <v>74</v>
      </c>
      <c r="K1302" t="n">
        <v>1445</v>
      </c>
      <c r="L1302" t="s">
        <v>76</v>
      </c>
      <c r="M1302" t="s"/>
      <c r="N1302" t="s">
        <v>1686</v>
      </c>
      <c r="O1302" t="s">
        <v>78</v>
      </c>
      <c r="P1302" t="s">
        <v>1676</v>
      </c>
      <c r="Q1302" t="s"/>
      <c r="R1302" t="s">
        <v>277</v>
      </c>
      <c r="S1302" t="s">
        <v>1687</v>
      </c>
      <c r="T1302" t="s">
        <v>81</v>
      </c>
      <c r="U1302" t="s">
        <v>82</v>
      </c>
      <c r="V1302" t="s">
        <v>83</v>
      </c>
      <c r="W1302" t="s">
        <v>84</v>
      </c>
      <c r="X1302" t="s"/>
      <c r="Y1302" t="s">
        <v>85</v>
      </c>
      <c r="Z1302">
        <f>HYPERLINK("https://hotelmonitor-cachepage.eclerx.com/savepage/tk_15444271685654116_sr_2399.html","info")</f>
        <v/>
      </c>
      <c r="AA1302" t="n">
        <v>151943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88</v>
      </c>
      <c r="AO1302" t="s"/>
      <c r="AP1302" t="n">
        <v>323</v>
      </c>
      <c r="AQ1302" t="s">
        <v>89</v>
      </c>
      <c r="AR1302" t="s"/>
      <c r="AS1302" t="s"/>
      <c r="AT1302" t="s">
        <v>90</v>
      </c>
      <c r="AU1302" t="s"/>
      <c r="AV1302" t="s"/>
      <c r="AW1302" t="s"/>
      <c r="AX1302" t="s"/>
      <c r="AY1302" t="n">
        <v>163047</v>
      </c>
      <c r="AZ1302" t="s">
        <v>1678</v>
      </c>
      <c r="BA1302" t="s"/>
      <c r="BB1302" t="n">
        <v>69452</v>
      </c>
      <c r="BC1302" t="n">
        <v>13.37393</v>
      </c>
      <c r="BD1302" t="n">
        <v>52.50907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1676</v>
      </c>
      <c r="F1303" t="n">
        <v>764832</v>
      </c>
      <c r="G1303" t="s">
        <v>74</v>
      </c>
      <c r="H1303" t="s">
        <v>75</v>
      </c>
      <c r="I1303" t="s"/>
      <c r="J1303" t="s">
        <v>74</v>
      </c>
      <c r="K1303" t="n">
        <v>1700</v>
      </c>
      <c r="L1303" t="s">
        <v>76</v>
      </c>
      <c r="M1303" t="s"/>
      <c r="N1303" t="s">
        <v>1688</v>
      </c>
      <c r="O1303" t="s">
        <v>78</v>
      </c>
      <c r="P1303" t="s">
        <v>1676</v>
      </c>
      <c r="Q1303" t="s"/>
      <c r="R1303" t="s">
        <v>277</v>
      </c>
      <c r="S1303" t="s">
        <v>1689</v>
      </c>
      <c r="T1303" t="s">
        <v>81</v>
      </c>
      <c r="U1303" t="s">
        <v>82</v>
      </c>
      <c r="V1303" t="s">
        <v>83</v>
      </c>
      <c r="W1303" t="s">
        <v>84</v>
      </c>
      <c r="X1303" t="s"/>
      <c r="Y1303" t="s">
        <v>85</v>
      </c>
      <c r="Z1303">
        <f>HYPERLINK("https://hotelmonitor-cachepage.eclerx.com/savepage/tk_15444271685654116_sr_2399.html","info")</f>
        <v/>
      </c>
      <c r="AA1303" t="n">
        <v>151943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88</v>
      </c>
      <c r="AO1303" t="s"/>
      <c r="AP1303" t="n">
        <v>323</v>
      </c>
      <c r="AQ1303" t="s">
        <v>89</v>
      </c>
      <c r="AR1303" t="s"/>
      <c r="AS1303" t="s"/>
      <c r="AT1303" t="s">
        <v>90</v>
      </c>
      <c r="AU1303" t="s"/>
      <c r="AV1303" t="s"/>
      <c r="AW1303" t="s"/>
      <c r="AX1303" t="s"/>
      <c r="AY1303" t="n">
        <v>163047</v>
      </c>
      <c r="AZ1303" t="s">
        <v>1678</v>
      </c>
      <c r="BA1303" t="s"/>
      <c r="BB1303" t="n">
        <v>69452</v>
      </c>
      <c r="BC1303" t="n">
        <v>13.37393</v>
      </c>
      <c r="BD1303" t="n">
        <v>52.50907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1676</v>
      </c>
      <c r="F1304" t="n">
        <v>764832</v>
      </c>
      <c r="G1304" t="s">
        <v>74</v>
      </c>
      <c r="H1304" t="s">
        <v>75</v>
      </c>
      <c r="I1304" t="s"/>
      <c r="J1304" t="s">
        <v>74</v>
      </c>
      <c r="K1304" t="n">
        <v>1740</v>
      </c>
      <c r="L1304" t="s">
        <v>76</v>
      </c>
      <c r="M1304" t="s"/>
      <c r="N1304" t="s">
        <v>1688</v>
      </c>
      <c r="O1304" t="s">
        <v>78</v>
      </c>
      <c r="P1304" t="s">
        <v>1676</v>
      </c>
      <c r="Q1304" t="s"/>
      <c r="R1304" t="s">
        <v>277</v>
      </c>
      <c r="S1304" t="s">
        <v>1690</v>
      </c>
      <c r="T1304" t="s">
        <v>81</v>
      </c>
      <c r="U1304" t="s">
        <v>82</v>
      </c>
      <c r="V1304" t="s">
        <v>83</v>
      </c>
      <c r="W1304" t="s">
        <v>108</v>
      </c>
      <c r="X1304" t="s"/>
      <c r="Y1304" t="s">
        <v>85</v>
      </c>
      <c r="Z1304">
        <f>HYPERLINK("https://hotelmonitor-cachepage.eclerx.com/savepage/tk_15444271685654116_sr_2399.html","info")</f>
        <v/>
      </c>
      <c r="AA1304" t="n">
        <v>151943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88</v>
      </c>
      <c r="AO1304" t="s"/>
      <c r="AP1304" t="n">
        <v>323</v>
      </c>
      <c r="AQ1304" t="s">
        <v>89</v>
      </c>
      <c r="AR1304" t="s"/>
      <c r="AS1304" t="s"/>
      <c r="AT1304" t="s">
        <v>90</v>
      </c>
      <c r="AU1304" t="s"/>
      <c r="AV1304" t="s"/>
      <c r="AW1304" t="s"/>
      <c r="AX1304" t="s"/>
      <c r="AY1304" t="n">
        <v>163047</v>
      </c>
      <c r="AZ1304" t="s">
        <v>1678</v>
      </c>
      <c r="BA1304" t="s"/>
      <c r="BB1304" t="n">
        <v>69452</v>
      </c>
      <c r="BC1304" t="n">
        <v>13.37393</v>
      </c>
      <c r="BD1304" t="n">
        <v>52.50907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1691</v>
      </c>
      <c r="F1305" t="n">
        <v>206746</v>
      </c>
      <c r="G1305" t="s">
        <v>74</v>
      </c>
      <c r="H1305" t="s">
        <v>75</v>
      </c>
      <c r="I1305" t="s"/>
      <c r="J1305" t="s">
        <v>74</v>
      </c>
      <c r="K1305" t="n">
        <v>80.09999999999999</v>
      </c>
      <c r="L1305" t="s">
        <v>76</v>
      </c>
      <c r="M1305" t="s"/>
      <c r="N1305" t="s">
        <v>158</v>
      </c>
      <c r="O1305" t="s">
        <v>78</v>
      </c>
      <c r="P1305" t="s">
        <v>1692</v>
      </c>
      <c r="Q1305" t="s"/>
      <c r="R1305" t="s">
        <v>79</v>
      </c>
      <c r="S1305" t="s">
        <v>267</v>
      </c>
      <c r="T1305" t="s">
        <v>81</v>
      </c>
      <c r="U1305" t="s">
        <v>82</v>
      </c>
      <c r="V1305" t="s">
        <v>83</v>
      </c>
      <c r="W1305" t="s">
        <v>84</v>
      </c>
      <c r="X1305" t="s"/>
      <c r="Y1305" t="s">
        <v>85</v>
      </c>
      <c r="Z1305">
        <f>HYPERLINK("https://hotelmonitor-cachepage.eclerx.com/savepage/tk_1544426966026669_sr_2399.html","info")</f>
        <v/>
      </c>
      <c r="AA1305" t="n">
        <v>17700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88</v>
      </c>
      <c r="AO1305" t="s"/>
      <c r="AP1305" t="n">
        <v>264</v>
      </c>
      <c r="AQ1305" t="s">
        <v>89</v>
      </c>
      <c r="AR1305" t="s"/>
      <c r="AS1305" t="s"/>
      <c r="AT1305" t="s">
        <v>90</v>
      </c>
      <c r="AU1305" t="s"/>
      <c r="AV1305" t="s"/>
      <c r="AW1305" t="s"/>
      <c r="AX1305" t="s"/>
      <c r="AY1305" t="n">
        <v>2959044</v>
      </c>
      <c r="AZ1305" t="s">
        <v>1693</v>
      </c>
      <c r="BA1305" t="s"/>
      <c r="BB1305" t="n">
        <v>14413</v>
      </c>
      <c r="BC1305" t="n">
        <v>13.41416</v>
      </c>
      <c r="BD1305" t="n">
        <v>52.52269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1691</v>
      </c>
      <c r="F1306" t="n">
        <v>206746</v>
      </c>
      <c r="G1306" t="s">
        <v>74</v>
      </c>
      <c r="H1306" t="s">
        <v>75</v>
      </c>
      <c r="I1306" t="s"/>
      <c r="J1306" t="s">
        <v>74</v>
      </c>
      <c r="K1306" t="n">
        <v>89</v>
      </c>
      <c r="L1306" t="s">
        <v>76</v>
      </c>
      <c r="M1306" t="s"/>
      <c r="N1306" t="s">
        <v>113</v>
      </c>
      <c r="O1306" t="s">
        <v>78</v>
      </c>
      <c r="P1306" t="s">
        <v>1692</v>
      </c>
      <c r="Q1306" t="s"/>
      <c r="R1306" t="s">
        <v>79</v>
      </c>
      <c r="S1306" t="s">
        <v>94</v>
      </c>
      <c r="T1306" t="s">
        <v>81</v>
      </c>
      <c r="U1306" t="s">
        <v>82</v>
      </c>
      <c r="V1306" t="s">
        <v>83</v>
      </c>
      <c r="W1306" t="s">
        <v>84</v>
      </c>
      <c r="X1306" t="s"/>
      <c r="Y1306" t="s">
        <v>85</v>
      </c>
      <c r="Z1306">
        <f>HYPERLINK("https://hotelmonitor-cachepage.eclerx.com/savepage/tk_1544426966026669_sr_2399.html","info")</f>
        <v/>
      </c>
      <c r="AA1306" t="n">
        <v>17700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88</v>
      </c>
      <c r="AO1306" t="s"/>
      <c r="AP1306" t="n">
        <v>264</v>
      </c>
      <c r="AQ1306" t="s">
        <v>89</v>
      </c>
      <c r="AR1306" t="s"/>
      <c r="AS1306" t="s"/>
      <c r="AT1306" t="s">
        <v>90</v>
      </c>
      <c r="AU1306" t="s"/>
      <c r="AV1306" t="s"/>
      <c r="AW1306" t="s"/>
      <c r="AX1306" t="s"/>
      <c r="AY1306" t="n">
        <v>2959044</v>
      </c>
      <c r="AZ1306" t="s">
        <v>1693</v>
      </c>
      <c r="BA1306" t="s"/>
      <c r="BB1306" t="n">
        <v>14413</v>
      </c>
      <c r="BC1306" t="n">
        <v>13.41416</v>
      </c>
      <c r="BD1306" t="n">
        <v>52.52269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1691</v>
      </c>
      <c r="F1307" t="n">
        <v>206746</v>
      </c>
      <c r="G1307" t="s">
        <v>74</v>
      </c>
      <c r="H1307" t="s">
        <v>75</v>
      </c>
      <c r="I1307" t="s"/>
      <c r="J1307" t="s">
        <v>74</v>
      </c>
      <c r="K1307" t="n">
        <v>109</v>
      </c>
      <c r="L1307" t="s">
        <v>76</v>
      </c>
      <c r="M1307" t="s"/>
      <c r="N1307" t="s">
        <v>131</v>
      </c>
      <c r="O1307" t="s">
        <v>78</v>
      </c>
      <c r="P1307" t="s">
        <v>1692</v>
      </c>
      <c r="Q1307" t="s"/>
      <c r="R1307" t="s">
        <v>79</v>
      </c>
      <c r="S1307" t="s">
        <v>562</v>
      </c>
      <c r="T1307" t="s">
        <v>81</v>
      </c>
      <c r="U1307" t="s">
        <v>82</v>
      </c>
      <c r="V1307" t="s">
        <v>83</v>
      </c>
      <c r="W1307" t="s">
        <v>84</v>
      </c>
      <c r="X1307" t="s"/>
      <c r="Y1307" t="s">
        <v>85</v>
      </c>
      <c r="Z1307">
        <f>HYPERLINK("https://hotelmonitor-cachepage.eclerx.com/savepage/tk_1544426966026669_sr_2399.html","info")</f>
        <v/>
      </c>
      <c r="AA1307" t="n">
        <v>17700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88</v>
      </c>
      <c r="AO1307" t="s"/>
      <c r="AP1307" t="n">
        <v>264</v>
      </c>
      <c r="AQ1307" t="s">
        <v>89</v>
      </c>
      <c r="AR1307" t="s"/>
      <c r="AS1307" t="s"/>
      <c r="AT1307" t="s">
        <v>90</v>
      </c>
      <c r="AU1307" t="s"/>
      <c r="AV1307" t="s"/>
      <c r="AW1307" t="s"/>
      <c r="AX1307" t="s"/>
      <c r="AY1307" t="n">
        <v>2959044</v>
      </c>
      <c r="AZ1307" t="s">
        <v>1693</v>
      </c>
      <c r="BA1307" t="s"/>
      <c r="BB1307" t="n">
        <v>14413</v>
      </c>
      <c r="BC1307" t="n">
        <v>13.41416</v>
      </c>
      <c r="BD1307" t="n">
        <v>52.52269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1691</v>
      </c>
      <c r="F1308" t="n">
        <v>206746</v>
      </c>
      <c r="G1308" t="s">
        <v>74</v>
      </c>
      <c r="H1308" t="s">
        <v>75</v>
      </c>
      <c r="I1308" t="s"/>
      <c r="J1308" t="s">
        <v>74</v>
      </c>
      <c r="K1308" t="n">
        <v>114</v>
      </c>
      <c r="L1308" t="s">
        <v>76</v>
      </c>
      <c r="M1308" t="s"/>
      <c r="N1308" t="s">
        <v>129</v>
      </c>
      <c r="O1308" t="s">
        <v>78</v>
      </c>
      <c r="P1308" t="s">
        <v>1692</v>
      </c>
      <c r="Q1308" t="s"/>
      <c r="R1308" t="s">
        <v>79</v>
      </c>
      <c r="S1308" t="s">
        <v>111</v>
      </c>
      <c r="T1308" t="s">
        <v>81</v>
      </c>
      <c r="U1308" t="s">
        <v>82</v>
      </c>
      <c r="V1308" t="s">
        <v>83</v>
      </c>
      <c r="W1308" t="s">
        <v>84</v>
      </c>
      <c r="X1308" t="s"/>
      <c r="Y1308" t="s">
        <v>85</v>
      </c>
      <c r="Z1308">
        <f>HYPERLINK("https://hotelmonitor-cachepage.eclerx.com/savepage/tk_1544426966026669_sr_2399.html","info")</f>
        <v/>
      </c>
      <c r="AA1308" t="n">
        <v>17700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88</v>
      </c>
      <c r="AO1308" t="s"/>
      <c r="AP1308" t="n">
        <v>264</v>
      </c>
      <c r="AQ1308" t="s">
        <v>89</v>
      </c>
      <c r="AR1308" t="s"/>
      <c r="AS1308" t="s"/>
      <c r="AT1308" t="s">
        <v>90</v>
      </c>
      <c r="AU1308" t="s"/>
      <c r="AV1308" t="s"/>
      <c r="AW1308" t="s"/>
      <c r="AX1308" t="s"/>
      <c r="AY1308" t="n">
        <v>2959044</v>
      </c>
      <c r="AZ1308" t="s">
        <v>1693</v>
      </c>
      <c r="BA1308" t="s"/>
      <c r="BB1308" t="n">
        <v>14413</v>
      </c>
      <c r="BC1308" t="n">
        <v>13.41416</v>
      </c>
      <c r="BD1308" t="n">
        <v>52.52269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1694</v>
      </c>
      <c r="F1309" t="n">
        <v>2189623</v>
      </c>
      <c r="G1309" t="s">
        <v>74</v>
      </c>
      <c r="H1309" t="s">
        <v>75</v>
      </c>
      <c r="I1309" t="s"/>
      <c r="J1309" t="s">
        <v>74</v>
      </c>
      <c r="K1309" t="n">
        <v>72</v>
      </c>
      <c r="L1309" t="s">
        <v>76</v>
      </c>
      <c r="M1309" t="s"/>
      <c r="N1309" t="s">
        <v>121</v>
      </c>
      <c r="O1309" t="s">
        <v>78</v>
      </c>
      <c r="P1309" t="s">
        <v>1695</v>
      </c>
      <c r="Q1309" t="s"/>
      <c r="R1309" t="s">
        <v>119</v>
      </c>
      <c r="S1309" t="s">
        <v>127</v>
      </c>
      <c r="T1309" t="s">
        <v>81</v>
      </c>
      <c r="U1309" t="s">
        <v>82</v>
      </c>
      <c r="V1309" t="s">
        <v>83</v>
      </c>
      <c r="W1309" t="s">
        <v>84</v>
      </c>
      <c r="X1309" t="s"/>
      <c r="Y1309" t="s">
        <v>85</v>
      </c>
      <c r="Z1309">
        <f>HYPERLINK("https://hotelmonitor-cachepage.eclerx.com/savepage/tk_1544426594419451_sr_2399.html","info")</f>
        <v/>
      </c>
      <c r="AA1309" t="n">
        <v>414579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88</v>
      </c>
      <c r="AO1309" t="s"/>
      <c r="AP1309" t="n">
        <v>155</v>
      </c>
      <c r="AQ1309" t="s">
        <v>89</v>
      </c>
      <c r="AR1309" t="s"/>
      <c r="AS1309" t="s"/>
      <c r="AT1309" t="s">
        <v>90</v>
      </c>
      <c r="AU1309" t="s"/>
      <c r="AV1309" t="s"/>
      <c r="AW1309" t="s"/>
      <c r="AX1309" t="s"/>
      <c r="AY1309" t="n">
        <v>2071786</v>
      </c>
      <c r="AZ1309" t="s">
        <v>1696</v>
      </c>
      <c r="BA1309" t="s"/>
      <c r="BB1309" t="n">
        <v>692317</v>
      </c>
      <c r="BC1309" t="n">
        <v>13.36968</v>
      </c>
      <c r="BD1309" t="n">
        <v>52.5282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1694</v>
      </c>
      <c r="F1310" t="n">
        <v>2189623</v>
      </c>
      <c r="G1310" t="s">
        <v>74</v>
      </c>
      <c r="H1310" t="s">
        <v>75</v>
      </c>
      <c r="I1310" t="s"/>
      <c r="J1310" t="s">
        <v>74</v>
      </c>
      <c r="K1310" t="n">
        <v>82</v>
      </c>
      <c r="L1310" t="s">
        <v>76</v>
      </c>
      <c r="M1310" t="s"/>
      <c r="N1310" t="s">
        <v>244</v>
      </c>
      <c r="O1310" t="s">
        <v>78</v>
      </c>
      <c r="P1310" t="s">
        <v>1695</v>
      </c>
      <c r="Q1310" t="s"/>
      <c r="R1310" t="s">
        <v>119</v>
      </c>
      <c r="S1310" t="s">
        <v>525</v>
      </c>
      <c r="T1310" t="s">
        <v>81</v>
      </c>
      <c r="U1310" t="s">
        <v>82</v>
      </c>
      <c r="V1310" t="s">
        <v>83</v>
      </c>
      <c r="W1310" t="s">
        <v>84</v>
      </c>
      <c r="X1310" t="s"/>
      <c r="Y1310" t="s">
        <v>85</v>
      </c>
      <c r="Z1310">
        <f>HYPERLINK("https://hotelmonitor-cachepage.eclerx.com/savepage/tk_1544426594419451_sr_2399.html","info")</f>
        <v/>
      </c>
      <c r="AA1310" t="n">
        <v>414579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88</v>
      </c>
      <c r="AO1310" t="s"/>
      <c r="AP1310" t="n">
        <v>155</v>
      </c>
      <c r="AQ1310" t="s">
        <v>89</v>
      </c>
      <c r="AR1310" t="s"/>
      <c r="AS1310" t="s"/>
      <c r="AT1310" t="s">
        <v>90</v>
      </c>
      <c r="AU1310" t="s"/>
      <c r="AV1310" t="s"/>
      <c r="AW1310" t="s"/>
      <c r="AX1310" t="s"/>
      <c r="AY1310" t="n">
        <v>2071786</v>
      </c>
      <c r="AZ1310" t="s">
        <v>1696</v>
      </c>
      <c r="BA1310" t="s"/>
      <c r="BB1310" t="n">
        <v>692317</v>
      </c>
      <c r="BC1310" t="n">
        <v>13.36968</v>
      </c>
      <c r="BD1310" t="n">
        <v>52.5282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1694</v>
      </c>
      <c r="F1311" t="n">
        <v>2189623</v>
      </c>
      <c r="G1311" t="s">
        <v>74</v>
      </c>
      <c r="H1311" t="s">
        <v>75</v>
      </c>
      <c r="I1311" t="s"/>
      <c r="J1311" t="s">
        <v>74</v>
      </c>
      <c r="K1311" t="n">
        <v>112</v>
      </c>
      <c r="L1311" t="s">
        <v>76</v>
      </c>
      <c r="M1311" t="s"/>
      <c r="N1311" t="s">
        <v>316</v>
      </c>
      <c r="O1311" t="s">
        <v>78</v>
      </c>
      <c r="P1311" t="s">
        <v>1695</v>
      </c>
      <c r="Q1311" t="s"/>
      <c r="R1311" t="s">
        <v>119</v>
      </c>
      <c r="S1311" t="s">
        <v>780</v>
      </c>
      <c r="T1311" t="s">
        <v>81</v>
      </c>
      <c r="U1311" t="s">
        <v>82</v>
      </c>
      <c r="V1311" t="s">
        <v>83</v>
      </c>
      <c r="W1311" t="s">
        <v>84</v>
      </c>
      <c r="X1311" t="s"/>
      <c r="Y1311" t="s">
        <v>85</v>
      </c>
      <c r="Z1311">
        <f>HYPERLINK("https://hotelmonitor-cachepage.eclerx.com/savepage/tk_1544426594419451_sr_2399.html","info")</f>
        <v/>
      </c>
      <c r="AA1311" t="n">
        <v>414579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88</v>
      </c>
      <c r="AO1311" t="s"/>
      <c r="AP1311" t="n">
        <v>155</v>
      </c>
      <c r="AQ1311" t="s">
        <v>89</v>
      </c>
      <c r="AR1311" t="s"/>
      <c r="AS1311" t="s"/>
      <c r="AT1311" t="s">
        <v>90</v>
      </c>
      <c r="AU1311" t="s"/>
      <c r="AV1311" t="s"/>
      <c r="AW1311" t="s"/>
      <c r="AX1311" t="s"/>
      <c r="AY1311" t="n">
        <v>2071786</v>
      </c>
      <c r="AZ1311" t="s">
        <v>1696</v>
      </c>
      <c r="BA1311" t="s"/>
      <c r="BB1311" t="n">
        <v>692317</v>
      </c>
      <c r="BC1311" t="n">
        <v>13.36968</v>
      </c>
      <c r="BD1311" t="n">
        <v>52.5282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1697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67.5</v>
      </c>
      <c r="L1312" t="s">
        <v>76</v>
      </c>
      <c r="M1312" t="s"/>
      <c r="N1312" t="s">
        <v>158</v>
      </c>
      <c r="O1312" t="s">
        <v>78</v>
      </c>
      <c r="P1312" t="s">
        <v>1697</v>
      </c>
      <c r="Q1312" t="s"/>
      <c r="R1312" t="s">
        <v>79</v>
      </c>
      <c r="S1312" t="s">
        <v>1000</v>
      </c>
      <c r="T1312" t="s">
        <v>81</v>
      </c>
      <c r="U1312" t="s">
        <v>82</v>
      </c>
      <c r="V1312" t="s">
        <v>83</v>
      </c>
      <c r="W1312" t="s">
        <v>84</v>
      </c>
      <c r="X1312" t="s"/>
      <c r="Y1312" t="s">
        <v>85</v>
      </c>
      <c r="Z1312">
        <f>HYPERLINK("https://hotelmonitor-cachepage.eclerx.com/savepage/tk_15444266331726568_sr_2399.html","info")</f>
        <v/>
      </c>
      <c r="AA1312" t="n">
        <v>-6796568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88</v>
      </c>
      <c r="AO1312" t="s"/>
      <c r="AP1312" t="n">
        <v>167</v>
      </c>
      <c r="AQ1312" t="s">
        <v>89</v>
      </c>
      <c r="AR1312" t="s"/>
      <c r="AS1312" t="s"/>
      <c r="AT1312" t="s">
        <v>90</v>
      </c>
      <c r="AU1312" t="s"/>
      <c r="AV1312" t="s"/>
      <c r="AW1312" t="s"/>
      <c r="AX1312" t="s"/>
      <c r="AY1312" t="n">
        <v>6796568</v>
      </c>
      <c r="AZ1312" t="s">
        <v>1698</v>
      </c>
      <c r="BA1312" t="s"/>
      <c r="BB1312" t="n">
        <v>11232</v>
      </c>
      <c r="BC1312" t="n">
        <v>13.324201</v>
      </c>
      <c r="BD1312" t="n">
        <v>52.504049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1697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83.5</v>
      </c>
      <c r="L1313" t="s">
        <v>76</v>
      </c>
      <c r="M1313" t="s"/>
      <c r="N1313" t="s">
        <v>121</v>
      </c>
      <c r="O1313" t="s">
        <v>78</v>
      </c>
      <c r="P1313" t="s">
        <v>1697</v>
      </c>
      <c r="Q1313" t="s"/>
      <c r="R1313" t="s">
        <v>79</v>
      </c>
      <c r="S1313" t="s">
        <v>1151</v>
      </c>
      <c r="T1313" t="s">
        <v>81</v>
      </c>
      <c r="U1313" t="s">
        <v>82</v>
      </c>
      <c r="V1313" t="s">
        <v>83</v>
      </c>
      <c r="W1313" t="s">
        <v>84</v>
      </c>
      <c r="X1313" t="s"/>
      <c r="Y1313" t="s">
        <v>85</v>
      </c>
      <c r="Z1313">
        <f>HYPERLINK("https://hotelmonitor-cachepage.eclerx.com/savepage/tk_15444266331726568_sr_2399.html","info")</f>
        <v/>
      </c>
      <c r="AA1313" t="n">
        <v>-6796568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88</v>
      </c>
      <c r="AO1313" t="s"/>
      <c r="AP1313" t="n">
        <v>167</v>
      </c>
      <c r="AQ1313" t="s">
        <v>89</v>
      </c>
      <c r="AR1313" t="s"/>
      <c r="AS1313" t="s"/>
      <c r="AT1313" t="s">
        <v>90</v>
      </c>
      <c r="AU1313" t="s"/>
      <c r="AV1313" t="s"/>
      <c r="AW1313" t="s"/>
      <c r="AX1313" t="s"/>
      <c r="AY1313" t="n">
        <v>6796568</v>
      </c>
      <c r="AZ1313" t="s">
        <v>1698</v>
      </c>
      <c r="BA1313" t="s"/>
      <c r="BB1313" t="n">
        <v>11232</v>
      </c>
      <c r="BC1313" t="n">
        <v>13.324201</v>
      </c>
      <c r="BD1313" t="n">
        <v>52.504049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1697</v>
      </c>
      <c r="F1314" t="n">
        <v>-1</v>
      </c>
      <c r="G1314" t="s">
        <v>74</v>
      </c>
      <c r="H1314" t="s">
        <v>75</v>
      </c>
      <c r="I1314" t="s"/>
      <c r="J1314" t="s">
        <v>74</v>
      </c>
      <c r="K1314" t="n">
        <v>103.5</v>
      </c>
      <c r="L1314" t="s">
        <v>76</v>
      </c>
      <c r="M1314" t="s"/>
      <c r="N1314" t="s">
        <v>244</v>
      </c>
      <c r="O1314" t="s">
        <v>78</v>
      </c>
      <c r="P1314" t="s">
        <v>1697</v>
      </c>
      <c r="Q1314" t="s"/>
      <c r="R1314" t="s">
        <v>79</v>
      </c>
      <c r="S1314" t="s">
        <v>1189</v>
      </c>
      <c r="T1314" t="s">
        <v>81</v>
      </c>
      <c r="U1314" t="s">
        <v>82</v>
      </c>
      <c r="V1314" t="s">
        <v>83</v>
      </c>
      <c r="W1314" t="s">
        <v>84</v>
      </c>
      <c r="X1314" t="s"/>
      <c r="Y1314" t="s">
        <v>85</v>
      </c>
      <c r="Z1314">
        <f>HYPERLINK("https://hotelmonitor-cachepage.eclerx.com/savepage/tk_15444266331726568_sr_2399.html","info")</f>
        <v/>
      </c>
      <c r="AA1314" t="n">
        <v>-6796568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88</v>
      </c>
      <c r="AO1314" t="s"/>
      <c r="AP1314" t="n">
        <v>167</v>
      </c>
      <c r="AQ1314" t="s">
        <v>89</v>
      </c>
      <c r="AR1314" t="s"/>
      <c r="AS1314" t="s"/>
      <c r="AT1314" t="s">
        <v>90</v>
      </c>
      <c r="AU1314" t="s"/>
      <c r="AV1314" t="s"/>
      <c r="AW1314" t="s"/>
      <c r="AX1314" t="s"/>
      <c r="AY1314" t="n">
        <v>6796568</v>
      </c>
      <c r="AZ1314" t="s">
        <v>1698</v>
      </c>
      <c r="BA1314" t="s"/>
      <c r="BB1314" t="n">
        <v>11232</v>
      </c>
      <c r="BC1314" t="n">
        <v>13.324201</v>
      </c>
      <c r="BD1314" t="n">
        <v>52.504049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1699</v>
      </c>
      <c r="F1315" t="n">
        <v>-1</v>
      </c>
      <c r="G1315" t="s">
        <v>74</v>
      </c>
      <c r="H1315" t="s">
        <v>75</v>
      </c>
      <c r="I1315" t="s"/>
      <c r="J1315" t="s">
        <v>74</v>
      </c>
      <c r="K1315" t="n">
        <v>79</v>
      </c>
      <c r="L1315" t="s">
        <v>76</v>
      </c>
      <c r="M1315" t="s"/>
      <c r="N1315" t="s">
        <v>158</v>
      </c>
      <c r="O1315" t="s">
        <v>78</v>
      </c>
      <c r="P1315" t="s">
        <v>1699</v>
      </c>
      <c r="Q1315" t="s"/>
      <c r="R1315" t="s">
        <v>513</v>
      </c>
      <c r="S1315" t="s">
        <v>342</v>
      </c>
      <c r="T1315" t="s">
        <v>81</v>
      </c>
      <c r="U1315" t="s">
        <v>82</v>
      </c>
      <c r="V1315" t="s">
        <v>83</v>
      </c>
      <c r="W1315" t="s">
        <v>108</v>
      </c>
      <c r="X1315" t="s"/>
      <c r="Y1315" t="s">
        <v>85</v>
      </c>
      <c r="Z1315">
        <f>HYPERLINK("https://hotelmonitor-cachepage.eclerx.com/savepage/tk_1544427771629592_sr_2399.html","info")</f>
        <v/>
      </c>
      <c r="AA1315" t="n">
        <v>-3466870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88</v>
      </c>
      <c r="AO1315" t="s"/>
      <c r="AP1315" t="n">
        <v>504</v>
      </c>
      <c r="AQ1315" t="s">
        <v>89</v>
      </c>
      <c r="AR1315" t="s"/>
      <c r="AS1315" t="s"/>
      <c r="AT1315" t="s">
        <v>90</v>
      </c>
      <c r="AU1315" t="s"/>
      <c r="AV1315" t="s"/>
      <c r="AW1315" t="s"/>
      <c r="AX1315" t="s"/>
      <c r="AY1315" t="n">
        <v>3466870</v>
      </c>
      <c r="AZ1315" t="s">
        <v>1700</v>
      </c>
      <c r="BA1315" t="s"/>
      <c r="BB1315" t="n">
        <v>102582</v>
      </c>
      <c r="BC1315" t="n">
        <v>13.425229</v>
      </c>
      <c r="BD1315" t="n">
        <v>52.531391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1701</v>
      </c>
      <c r="F1316" t="n">
        <v>5009313</v>
      </c>
      <c r="G1316" t="s">
        <v>74</v>
      </c>
      <c r="H1316" t="s">
        <v>75</v>
      </c>
      <c r="I1316" t="s"/>
      <c r="J1316" t="s">
        <v>74</v>
      </c>
      <c r="K1316" t="n">
        <v>72</v>
      </c>
      <c r="L1316" t="s">
        <v>76</v>
      </c>
      <c r="M1316" t="s"/>
      <c r="N1316" t="s">
        <v>1702</v>
      </c>
      <c r="O1316" t="s">
        <v>78</v>
      </c>
      <c r="P1316" t="s">
        <v>1703</v>
      </c>
      <c r="Q1316" t="s"/>
      <c r="R1316" t="s">
        <v>321</v>
      </c>
      <c r="S1316" t="s">
        <v>127</v>
      </c>
      <c r="T1316" t="s">
        <v>81</v>
      </c>
      <c r="U1316" t="s">
        <v>82</v>
      </c>
      <c r="V1316" t="s">
        <v>83</v>
      </c>
      <c r="W1316" t="s">
        <v>108</v>
      </c>
      <c r="X1316" t="s"/>
      <c r="Y1316" t="s">
        <v>85</v>
      </c>
      <c r="Z1316">
        <f>HYPERLINK("https://hotelmonitor-cachepage.eclerx.com/savepage/tk_15444264349763842_sr_2399.html","info")</f>
        <v/>
      </c>
      <c r="AA1316" t="n">
        <v>614361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88</v>
      </c>
      <c r="AO1316" t="s"/>
      <c r="AP1316" t="n">
        <v>111</v>
      </c>
      <c r="AQ1316" t="s">
        <v>89</v>
      </c>
      <c r="AR1316" t="s"/>
      <c r="AS1316" t="s"/>
      <c r="AT1316" t="s">
        <v>90</v>
      </c>
      <c r="AU1316" t="s"/>
      <c r="AV1316" t="s"/>
      <c r="AW1316" t="s"/>
      <c r="AX1316" t="s"/>
      <c r="AY1316" t="n">
        <v>4481113</v>
      </c>
      <c r="AZ1316" t="s">
        <v>1704</v>
      </c>
      <c r="BA1316" t="s"/>
      <c r="BB1316" t="n">
        <v>879615</v>
      </c>
      <c r="BC1316" t="n">
        <v>13.411867</v>
      </c>
      <c r="BD1316" t="n">
        <v>52.516063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1701</v>
      </c>
      <c r="F1317" t="n">
        <v>5009313</v>
      </c>
      <c r="G1317" t="s">
        <v>74</v>
      </c>
      <c r="H1317" t="s">
        <v>75</v>
      </c>
      <c r="I1317" t="s"/>
      <c r="J1317" t="s">
        <v>74</v>
      </c>
      <c r="K1317" t="n">
        <v>81.5</v>
      </c>
      <c r="L1317" t="s">
        <v>76</v>
      </c>
      <c r="M1317" t="s"/>
      <c r="N1317" t="s">
        <v>1705</v>
      </c>
      <c r="O1317" t="s">
        <v>78</v>
      </c>
      <c r="P1317" t="s">
        <v>1703</v>
      </c>
      <c r="Q1317" t="s"/>
      <c r="R1317" t="s">
        <v>321</v>
      </c>
      <c r="S1317" t="s">
        <v>1706</v>
      </c>
      <c r="T1317" t="s">
        <v>81</v>
      </c>
      <c r="U1317" t="s">
        <v>82</v>
      </c>
      <c r="V1317" t="s">
        <v>83</v>
      </c>
      <c r="W1317" t="s">
        <v>108</v>
      </c>
      <c r="X1317" t="s"/>
      <c r="Y1317" t="s">
        <v>85</v>
      </c>
      <c r="Z1317">
        <f>HYPERLINK("https://hotelmonitor-cachepage.eclerx.com/savepage/tk_15444264349763842_sr_2399.html","info")</f>
        <v/>
      </c>
      <c r="AA1317" t="n">
        <v>614361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88</v>
      </c>
      <c r="AO1317" t="s"/>
      <c r="AP1317" t="n">
        <v>111</v>
      </c>
      <c r="AQ1317" t="s">
        <v>89</v>
      </c>
      <c r="AR1317" t="s"/>
      <c r="AS1317" t="s"/>
      <c r="AT1317" t="s">
        <v>90</v>
      </c>
      <c r="AU1317" t="s"/>
      <c r="AV1317" t="s"/>
      <c r="AW1317" t="s"/>
      <c r="AX1317" t="s"/>
      <c r="AY1317" t="n">
        <v>4481113</v>
      </c>
      <c r="AZ1317" t="s">
        <v>1704</v>
      </c>
      <c r="BA1317" t="s"/>
      <c r="BB1317" t="n">
        <v>879615</v>
      </c>
      <c r="BC1317" t="n">
        <v>13.411867</v>
      </c>
      <c r="BD1317" t="n">
        <v>52.516063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1701</v>
      </c>
      <c r="F1318" t="n">
        <v>5009313</v>
      </c>
      <c r="G1318" t="s">
        <v>74</v>
      </c>
      <c r="H1318" t="s">
        <v>75</v>
      </c>
      <c r="I1318" t="s"/>
      <c r="J1318" t="s">
        <v>74</v>
      </c>
      <c r="K1318" t="n">
        <v>72</v>
      </c>
      <c r="L1318" t="s">
        <v>76</v>
      </c>
      <c r="M1318" t="s"/>
      <c r="N1318" t="s">
        <v>1707</v>
      </c>
      <c r="O1318" t="s">
        <v>78</v>
      </c>
      <c r="P1318" t="s">
        <v>1703</v>
      </c>
      <c r="Q1318" t="s"/>
      <c r="R1318" t="s">
        <v>321</v>
      </c>
      <c r="S1318" t="s">
        <v>127</v>
      </c>
      <c r="T1318" t="s">
        <v>81</v>
      </c>
      <c r="U1318" t="s">
        <v>82</v>
      </c>
      <c r="V1318" t="s">
        <v>83</v>
      </c>
      <c r="W1318" t="s">
        <v>108</v>
      </c>
      <c r="X1318" t="s"/>
      <c r="Y1318" t="s">
        <v>85</v>
      </c>
      <c r="Z1318">
        <f>HYPERLINK("https://hotelmonitor-cachepage.eclerx.com/savepage/tk_15444264349763842_sr_2399.html","info")</f>
        <v/>
      </c>
      <c r="AA1318" t="n">
        <v>614361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88</v>
      </c>
      <c r="AO1318" t="s"/>
      <c r="AP1318" t="n">
        <v>111</v>
      </c>
      <c r="AQ1318" t="s">
        <v>89</v>
      </c>
      <c r="AR1318" t="s"/>
      <c r="AS1318" t="s"/>
      <c r="AT1318" t="s">
        <v>90</v>
      </c>
      <c r="AU1318" t="s"/>
      <c r="AV1318" t="s"/>
      <c r="AW1318" t="s"/>
      <c r="AX1318" t="s"/>
      <c r="AY1318" t="n">
        <v>4481113</v>
      </c>
      <c r="AZ1318" t="s">
        <v>1704</v>
      </c>
      <c r="BA1318" t="s"/>
      <c r="BB1318" t="n">
        <v>879615</v>
      </c>
      <c r="BC1318" t="n">
        <v>13.411867</v>
      </c>
      <c r="BD1318" t="n">
        <v>52.516063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1701</v>
      </c>
      <c r="F1319" t="n">
        <v>5009313</v>
      </c>
      <c r="G1319" t="s">
        <v>74</v>
      </c>
      <c r="H1319" t="s">
        <v>75</v>
      </c>
      <c r="I1319" t="s"/>
      <c r="J1319" t="s">
        <v>74</v>
      </c>
      <c r="K1319" t="n">
        <v>72</v>
      </c>
      <c r="L1319" t="s">
        <v>76</v>
      </c>
      <c r="M1319" t="s"/>
      <c r="N1319" t="s">
        <v>1708</v>
      </c>
      <c r="O1319" t="s">
        <v>78</v>
      </c>
      <c r="P1319" t="s">
        <v>1703</v>
      </c>
      <c r="Q1319" t="s"/>
      <c r="R1319" t="s">
        <v>321</v>
      </c>
      <c r="S1319" t="s">
        <v>127</v>
      </c>
      <c r="T1319" t="s">
        <v>81</v>
      </c>
      <c r="U1319" t="s">
        <v>82</v>
      </c>
      <c r="V1319" t="s">
        <v>83</v>
      </c>
      <c r="W1319" t="s">
        <v>108</v>
      </c>
      <c r="X1319" t="s"/>
      <c r="Y1319" t="s">
        <v>85</v>
      </c>
      <c r="Z1319">
        <f>HYPERLINK("https://hotelmonitor-cachepage.eclerx.com/savepage/tk_15444264349763842_sr_2399.html","info")</f>
        <v/>
      </c>
      <c r="AA1319" t="n">
        <v>614361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88</v>
      </c>
      <c r="AO1319" t="s"/>
      <c r="AP1319" t="n">
        <v>111</v>
      </c>
      <c r="AQ1319" t="s">
        <v>89</v>
      </c>
      <c r="AR1319" t="s"/>
      <c r="AS1319" t="s"/>
      <c r="AT1319" t="s">
        <v>90</v>
      </c>
      <c r="AU1319" t="s"/>
      <c r="AV1319" t="s"/>
      <c r="AW1319" t="s"/>
      <c r="AX1319" t="s"/>
      <c r="AY1319" t="n">
        <v>4481113</v>
      </c>
      <c r="AZ1319" t="s">
        <v>1704</v>
      </c>
      <c r="BA1319" t="s"/>
      <c r="BB1319" t="n">
        <v>879615</v>
      </c>
      <c r="BC1319" t="n">
        <v>13.411867</v>
      </c>
      <c r="BD1319" t="n">
        <v>52.516063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1701</v>
      </c>
      <c r="F1320" t="n">
        <v>5009313</v>
      </c>
      <c r="G1320" t="s">
        <v>74</v>
      </c>
      <c r="H1320" t="s">
        <v>75</v>
      </c>
      <c r="I1320" t="s"/>
      <c r="J1320" t="s">
        <v>74</v>
      </c>
      <c r="K1320" t="n">
        <v>72</v>
      </c>
      <c r="L1320" t="s">
        <v>76</v>
      </c>
      <c r="M1320" t="s"/>
      <c r="N1320" t="s">
        <v>1709</v>
      </c>
      <c r="O1320" t="s">
        <v>78</v>
      </c>
      <c r="P1320" t="s">
        <v>1703</v>
      </c>
      <c r="Q1320" t="s"/>
      <c r="R1320" t="s">
        <v>321</v>
      </c>
      <c r="S1320" t="s">
        <v>127</v>
      </c>
      <c r="T1320" t="s">
        <v>81</v>
      </c>
      <c r="U1320" t="s">
        <v>82</v>
      </c>
      <c r="V1320" t="s">
        <v>83</v>
      </c>
      <c r="W1320" t="s">
        <v>108</v>
      </c>
      <c r="X1320" t="s"/>
      <c r="Y1320" t="s">
        <v>85</v>
      </c>
      <c r="Z1320">
        <f>HYPERLINK("https://hotelmonitor-cachepage.eclerx.com/savepage/tk_15444264349763842_sr_2399.html","info")</f>
        <v/>
      </c>
      <c r="AA1320" t="n">
        <v>614361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88</v>
      </c>
      <c r="AO1320" t="s"/>
      <c r="AP1320" t="n">
        <v>111</v>
      </c>
      <c r="AQ1320" t="s">
        <v>89</v>
      </c>
      <c r="AR1320" t="s"/>
      <c r="AS1320" t="s"/>
      <c r="AT1320" t="s">
        <v>90</v>
      </c>
      <c r="AU1320" t="s"/>
      <c r="AV1320" t="s"/>
      <c r="AW1320" t="s"/>
      <c r="AX1320" t="s"/>
      <c r="AY1320" t="n">
        <v>4481113</v>
      </c>
      <c r="AZ1320" t="s">
        <v>1704</v>
      </c>
      <c r="BA1320" t="s"/>
      <c r="BB1320" t="n">
        <v>879615</v>
      </c>
      <c r="BC1320" t="n">
        <v>13.411867</v>
      </c>
      <c r="BD1320" t="n">
        <v>52.516063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1701</v>
      </c>
      <c r="F1321" t="n">
        <v>5009313</v>
      </c>
      <c r="G1321" t="s">
        <v>74</v>
      </c>
      <c r="H1321" t="s">
        <v>75</v>
      </c>
      <c r="I1321" t="s"/>
      <c r="J1321" t="s">
        <v>74</v>
      </c>
      <c r="K1321" t="n">
        <v>72</v>
      </c>
      <c r="L1321" t="s">
        <v>76</v>
      </c>
      <c r="M1321" t="s"/>
      <c r="N1321" t="s">
        <v>1710</v>
      </c>
      <c r="O1321" t="s">
        <v>78</v>
      </c>
      <c r="P1321" t="s">
        <v>1703</v>
      </c>
      <c r="Q1321" t="s"/>
      <c r="R1321" t="s">
        <v>321</v>
      </c>
      <c r="S1321" t="s">
        <v>127</v>
      </c>
      <c r="T1321" t="s">
        <v>81</v>
      </c>
      <c r="U1321" t="s">
        <v>82</v>
      </c>
      <c r="V1321" t="s">
        <v>83</v>
      </c>
      <c r="W1321" t="s">
        <v>108</v>
      </c>
      <c r="X1321" t="s"/>
      <c r="Y1321" t="s">
        <v>85</v>
      </c>
      <c r="Z1321">
        <f>HYPERLINK("https://hotelmonitor-cachepage.eclerx.com/savepage/tk_15444264349763842_sr_2399.html","info")</f>
        <v/>
      </c>
      <c r="AA1321" t="n">
        <v>614361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88</v>
      </c>
      <c r="AO1321" t="s"/>
      <c r="AP1321" t="n">
        <v>111</v>
      </c>
      <c r="AQ1321" t="s">
        <v>89</v>
      </c>
      <c r="AR1321" t="s"/>
      <c r="AS1321" t="s"/>
      <c r="AT1321" t="s">
        <v>90</v>
      </c>
      <c r="AU1321" t="s"/>
      <c r="AV1321" t="s"/>
      <c r="AW1321" t="s"/>
      <c r="AX1321" t="s"/>
      <c r="AY1321" t="n">
        <v>4481113</v>
      </c>
      <c r="AZ1321" t="s">
        <v>1704</v>
      </c>
      <c r="BA1321" t="s"/>
      <c r="BB1321" t="n">
        <v>879615</v>
      </c>
      <c r="BC1321" t="n">
        <v>13.411867</v>
      </c>
      <c r="BD1321" t="n">
        <v>52.516063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1701</v>
      </c>
      <c r="F1322" t="n">
        <v>5009313</v>
      </c>
      <c r="G1322" t="s">
        <v>74</v>
      </c>
      <c r="H1322" t="s">
        <v>75</v>
      </c>
      <c r="I1322" t="s"/>
      <c r="J1322" t="s">
        <v>74</v>
      </c>
      <c r="K1322" t="n">
        <v>81.5</v>
      </c>
      <c r="L1322" t="s">
        <v>76</v>
      </c>
      <c r="M1322" t="s"/>
      <c r="N1322" t="s">
        <v>1707</v>
      </c>
      <c r="O1322" t="s">
        <v>78</v>
      </c>
      <c r="P1322" t="s">
        <v>1703</v>
      </c>
      <c r="Q1322" t="s"/>
      <c r="R1322" t="s">
        <v>321</v>
      </c>
      <c r="S1322" t="s">
        <v>1706</v>
      </c>
      <c r="T1322" t="s">
        <v>81</v>
      </c>
      <c r="U1322" t="s">
        <v>82</v>
      </c>
      <c r="V1322" t="s">
        <v>83</v>
      </c>
      <c r="W1322" t="s">
        <v>108</v>
      </c>
      <c r="X1322" t="s"/>
      <c r="Y1322" t="s">
        <v>85</v>
      </c>
      <c r="Z1322">
        <f>HYPERLINK("https://hotelmonitor-cachepage.eclerx.com/savepage/tk_15444264349763842_sr_2399.html","info")</f>
        <v/>
      </c>
      <c r="AA1322" t="n">
        <v>614361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88</v>
      </c>
      <c r="AO1322" t="s"/>
      <c r="AP1322" t="n">
        <v>111</v>
      </c>
      <c r="AQ1322" t="s">
        <v>89</v>
      </c>
      <c r="AR1322" t="s"/>
      <c r="AS1322" t="s"/>
      <c r="AT1322" t="s">
        <v>90</v>
      </c>
      <c r="AU1322" t="s"/>
      <c r="AV1322" t="s"/>
      <c r="AW1322" t="s"/>
      <c r="AX1322" t="s"/>
      <c r="AY1322" t="n">
        <v>4481113</v>
      </c>
      <c r="AZ1322" t="s">
        <v>1704</v>
      </c>
      <c r="BA1322" t="s"/>
      <c r="BB1322" t="n">
        <v>879615</v>
      </c>
      <c r="BC1322" t="n">
        <v>13.411867</v>
      </c>
      <c r="BD1322" t="n">
        <v>52.516063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1701</v>
      </c>
      <c r="F1323" t="n">
        <v>5009313</v>
      </c>
      <c r="G1323" t="s">
        <v>74</v>
      </c>
      <c r="H1323" t="s">
        <v>75</v>
      </c>
      <c r="I1323" t="s"/>
      <c r="J1323" t="s">
        <v>74</v>
      </c>
      <c r="K1323" t="n">
        <v>81.5</v>
      </c>
      <c r="L1323" t="s">
        <v>76</v>
      </c>
      <c r="M1323" t="s"/>
      <c r="N1323" t="s">
        <v>1708</v>
      </c>
      <c r="O1323" t="s">
        <v>78</v>
      </c>
      <c r="P1323" t="s">
        <v>1703</v>
      </c>
      <c r="Q1323" t="s"/>
      <c r="R1323" t="s">
        <v>321</v>
      </c>
      <c r="S1323" t="s">
        <v>1706</v>
      </c>
      <c r="T1323" t="s">
        <v>81</v>
      </c>
      <c r="U1323" t="s">
        <v>82</v>
      </c>
      <c r="V1323" t="s">
        <v>83</v>
      </c>
      <c r="W1323" t="s">
        <v>108</v>
      </c>
      <c r="X1323" t="s"/>
      <c r="Y1323" t="s">
        <v>85</v>
      </c>
      <c r="Z1323">
        <f>HYPERLINK("https://hotelmonitor-cachepage.eclerx.com/savepage/tk_15444264349763842_sr_2399.html","info")</f>
        <v/>
      </c>
      <c r="AA1323" t="n">
        <v>614361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88</v>
      </c>
      <c r="AO1323" t="s"/>
      <c r="AP1323" t="n">
        <v>111</v>
      </c>
      <c r="AQ1323" t="s">
        <v>89</v>
      </c>
      <c r="AR1323" t="s"/>
      <c r="AS1323" t="s"/>
      <c r="AT1323" t="s">
        <v>90</v>
      </c>
      <c r="AU1323" t="s"/>
      <c r="AV1323" t="s"/>
      <c r="AW1323" t="s"/>
      <c r="AX1323" t="s"/>
      <c r="AY1323" t="n">
        <v>4481113</v>
      </c>
      <c r="AZ1323" t="s">
        <v>1704</v>
      </c>
      <c r="BA1323" t="s"/>
      <c r="BB1323" t="n">
        <v>879615</v>
      </c>
      <c r="BC1323" t="n">
        <v>13.411867</v>
      </c>
      <c r="BD1323" t="n">
        <v>52.516063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1701</v>
      </c>
      <c r="F1324" t="n">
        <v>5009313</v>
      </c>
      <c r="G1324" t="s">
        <v>74</v>
      </c>
      <c r="H1324" t="s">
        <v>75</v>
      </c>
      <c r="I1324" t="s"/>
      <c r="J1324" t="s">
        <v>74</v>
      </c>
      <c r="K1324" t="n">
        <v>81.5</v>
      </c>
      <c r="L1324" t="s">
        <v>76</v>
      </c>
      <c r="M1324" t="s"/>
      <c r="N1324" t="s">
        <v>1709</v>
      </c>
      <c r="O1324" t="s">
        <v>78</v>
      </c>
      <c r="P1324" t="s">
        <v>1703</v>
      </c>
      <c r="Q1324" t="s"/>
      <c r="R1324" t="s">
        <v>321</v>
      </c>
      <c r="S1324" t="s">
        <v>1706</v>
      </c>
      <c r="T1324" t="s">
        <v>81</v>
      </c>
      <c r="U1324" t="s">
        <v>82</v>
      </c>
      <c r="V1324" t="s">
        <v>83</v>
      </c>
      <c r="W1324" t="s">
        <v>108</v>
      </c>
      <c r="X1324" t="s"/>
      <c r="Y1324" t="s">
        <v>85</v>
      </c>
      <c r="Z1324">
        <f>HYPERLINK("https://hotelmonitor-cachepage.eclerx.com/savepage/tk_15444264349763842_sr_2399.html","info")</f>
        <v/>
      </c>
      <c r="AA1324" t="n">
        <v>614361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88</v>
      </c>
      <c r="AO1324" t="s"/>
      <c r="AP1324" t="n">
        <v>111</v>
      </c>
      <c r="AQ1324" t="s">
        <v>89</v>
      </c>
      <c r="AR1324" t="s"/>
      <c r="AS1324" t="s"/>
      <c r="AT1324" t="s">
        <v>90</v>
      </c>
      <c r="AU1324" t="s"/>
      <c r="AV1324" t="s"/>
      <c r="AW1324" t="s"/>
      <c r="AX1324" t="s"/>
      <c r="AY1324" t="n">
        <v>4481113</v>
      </c>
      <c r="AZ1324" t="s">
        <v>1704</v>
      </c>
      <c r="BA1324" t="s"/>
      <c r="BB1324" t="n">
        <v>879615</v>
      </c>
      <c r="BC1324" t="n">
        <v>13.411867</v>
      </c>
      <c r="BD1324" t="n">
        <v>52.516063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1701</v>
      </c>
      <c r="F1325" t="n">
        <v>5009313</v>
      </c>
      <c r="G1325" t="s">
        <v>74</v>
      </c>
      <c r="H1325" t="s">
        <v>75</v>
      </c>
      <c r="I1325" t="s"/>
      <c r="J1325" t="s">
        <v>74</v>
      </c>
      <c r="K1325" t="n">
        <v>81.5</v>
      </c>
      <c r="L1325" t="s">
        <v>76</v>
      </c>
      <c r="M1325" t="s"/>
      <c r="N1325" t="s">
        <v>1710</v>
      </c>
      <c r="O1325" t="s">
        <v>78</v>
      </c>
      <c r="P1325" t="s">
        <v>1703</v>
      </c>
      <c r="Q1325" t="s"/>
      <c r="R1325" t="s">
        <v>321</v>
      </c>
      <c r="S1325" t="s">
        <v>1706</v>
      </c>
      <c r="T1325" t="s">
        <v>81</v>
      </c>
      <c r="U1325" t="s">
        <v>82</v>
      </c>
      <c r="V1325" t="s">
        <v>83</v>
      </c>
      <c r="W1325" t="s">
        <v>108</v>
      </c>
      <c r="X1325" t="s"/>
      <c r="Y1325" t="s">
        <v>85</v>
      </c>
      <c r="Z1325">
        <f>HYPERLINK("https://hotelmonitor-cachepage.eclerx.com/savepage/tk_15444264349763842_sr_2399.html","info")</f>
        <v/>
      </c>
      <c r="AA1325" t="n">
        <v>614361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88</v>
      </c>
      <c r="AO1325" t="s"/>
      <c r="AP1325" t="n">
        <v>111</v>
      </c>
      <c r="AQ1325" t="s">
        <v>89</v>
      </c>
      <c r="AR1325" t="s"/>
      <c r="AS1325" t="s"/>
      <c r="AT1325" t="s">
        <v>90</v>
      </c>
      <c r="AU1325" t="s"/>
      <c r="AV1325" t="s"/>
      <c r="AW1325" t="s"/>
      <c r="AX1325" t="s"/>
      <c r="AY1325" t="n">
        <v>4481113</v>
      </c>
      <c r="AZ1325" t="s">
        <v>1704</v>
      </c>
      <c r="BA1325" t="s"/>
      <c r="BB1325" t="n">
        <v>879615</v>
      </c>
      <c r="BC1325" t="n">
        <v>13.411867</v>
      </c>
      <c r="BD1325" t="n">
        <v>52.516063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1711</v>
      </c>
      <c r="F1326" t="n">
        <v>-1</v>
      </c>
      <c r="G1326" t="s">
        <v>74</v>
      </c>
      <c r="H1326" t="s">
        <v>75</v>
      </c>
      <c r="I1326" t="s"/>
      <c r="J1326" t="s">
        <v>74</v>
      </c>
      <c r="K1326" t="n">
        <v>70</v>
      </c>
      <c r="L1326" t="s">
        <v>76</v>
      </c>
      <c r="M1326" t="s"/>
      <c r="N1326" t="s">
        <v>113</v>
      </c>
      <c r="O1326" t="s">
        <v>78</v>
      </c>
      <c r="P1326" t="s">
        <v>1711</v>
      </c>
      <c r="Q1326" t="s"/>
      <c r="R1326" t="s">
        <v>119</v>
      </c>
      <c r="S1326" t="s">
        <v>251</v>
      </c>
      <c r="T1326" t="s">
        <v>81</v>
      </c>
      <c r="U1326" t="s">
        <v>82</v>
      </c>
      <c r="V1326" t="s">
        <v>83</v>
      </c>
      <c r="W1326" t="s">
        <v>84</v>
      </c>
      <c r="X1326" t="s"/>
      <c r="Y1326" t="s">
        <v>85</v>
      </c>
      <c r="Z1326">
        <f>HYPERLINK("https://hotelmonitor-cachepage.eclerx.com/savepage/tk_15444268050448737_sr_2399.html","info")</f>
        <v/>
      </c>
      <c r="AA1326" t="n">
        <v>-2071756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88</v>
      </c>
      <c r="AO1326" t="s"/>
      <c r="AP1326" t="n">
        <v>216</v>
      </c>
      <c r="AQ1326" t="s">
        <v>89</v>
      </c>
      <c r="AR1326" t="s"/>
      <c r="AS1326" t="s"/>
      <c r="AT1326" t="s">
        <v>90</v>
      </c>
      <c r="AU1326" t="s"/>
      <c r="AV1326" t="s"/>
      <c r="AW1326" t="s"/>
      <c r="AX1326" t="s"/>
      <c r="AY1326" t="n">
        <v>2071756</v>
      </c>
      <c r="AZ1326" t="s">
        <v>1712</v>
      </c>
      <c r="BA1326" t="s"/>
      <c r="BB1326" t="n">
        <v>60798</v>
      </c>
      <c r="BC1326" t="n">
        <v>13.305216</v>
      </c>
      <c r="BD1326" t="n">
        <v>52.432205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1713</v>
      </c>
      <c r="F1327" t="n">
        <v>3631562</v>
      </c>
      <c r="G1327" t="s">
        <v>74</v>
      </c>
      <c r="H1327" t="s">
        <v>75</v>
      </c>
      <c r="I1327" t="s"/>
      <c r="J1327" t="s">
        <v>74</v>
      </c>
      <c r="K1327" t="n">
        <v>69</v>
      </c>
      <c r="L1327" t="s">
        <v>76</v>
      </c>
      <c r="M1327" t="s"/>
      <c r="N1327" t="s">
        <v>158</v>
      </c>
      <c r="O1327" t="s">
        <v>78</v>
      </c>
      <c r="P1327" t="s">
        <v>1713</v>
      </c>
      <c r="Q1327" t="s"/>
      <c r="R1327" t="s">
        <v>114</v>
      </c>
      <c r="S1327" t="s">
        <v>186</v>
      </c>
      <c r="T1327" t="s">
        <v>81</v>
      </c>
      <c r="U1327" t="s">
        <v>82</v>
      </c>
      <c r="V1327" t="s">
        <v>83</v>
      </c>
      <c r="W1327" t="s">
        <v>108</v>
      </c>
      <c r="X1327" t="s"/>
      <c r="Y1327" t="s">
        <v>85</v>
      </c>
      <c r="Z1327">
        <f>HYPERLINK("https://hotelmonitor-cachepage.eclerx.com/savepage/tk_154442749853255_sr_2399.html","info")</f>
        <v/>
      </c>
      <c r="AA1327" t="n">
        <v>272051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88</v>
      </c>
      <c r="AO1327" t="s"/>
      <c r="AP1327" t="n">
        <v>424</v>
      </c>
      <c r="AQ1327" t="s">
        <v>89</v>
      </c>
      <c r="AR1327" t="s"/>
      <c r="AS1327" t="s"/>
      <c r="AT1327" t="s">
        <v>90</v>
      </c>
      <c r="AU1327" t="s"/>
      <c r="AV1327" t="s"/>
      <c r="AW1327" t="s"/>
      <c r="AX1327" t="s"/>
      <c r="AY1327" t="n">
        <v>2071742</v>
      </c>
      <c r="AZ1327" t="s">
        <v>1714</v>
      </c>
      <c r="BA1327" t="s"/>
      <c r="BB1327" t="n">
        <v>444178</v>
      </c>
      <c r="BC1327" t="n">
        <v>13.40474</v>
      </c>
      <c r="BD1327" t="n">
        <v>52.49384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1715</v>
      </c>
      <c r="F1328" t="n">
        <v>71953</v>
      </c>
      <c r="G1328" t="s">
        <v>74</v>
      </c>
      <c r="H1328" t="s">
        <v>75</v>
      </c>
      <c r="I1328" t="s"/>
      <c r="J1328" t="s">
        <v>74</v>
      </c>
      <c r="K1328" t="n">
        <v>59.5</v>
      </c>
      <c r="L1328" t="s">
        <v>76</v>
      </c>
      <c r="M1328" t="s"/>
      <c r="N1328" t="s">
        <v>158</v>
      </c>
      <c r="O1328" t="s">
        <v>78</v>
      </c>
      <c r="P1328" t="s">
        <v>1716</v>
      </c>
      <c r="Q1328" t="s"/>
      <c r="R1328" t="s">
        <v>79</v>
      </c>
      <c r="S1328" t="s">
        <v>1330</v>
      </c>
      <c r="T1328" t="s">
        <v>81</v>
      </c>
      <c r="U1328" t="s">
        <v>82</v>
      </c>
      <c r="V1328" t="s">
        <v>83</v>
      </c>
      <c r="W1328" t="s">
        <v>84</v>
      </c>
      <c r="X1328" t="s"/>
      <c r="Y1328" t="s">
        <v>85</v>
      </c>
      <c r="Z1328">
        <f>HYPERLINK("https://hotelmonitor-cachepage.eclerx.com/savepage/tk_1544426654383423_sr_2399.html","info")</f>
        <v/>
      </c>
      <c r="AA1328" t="n">
        <v>7276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88</v>
      </c>
      <c r="AO1328" t="s"/>
      <c r="AP1328" t="n">
        <v>173</v>
      </c>
      <c r="AQ1328" t="s">
        <v>89</v>
      </c>
      <c r="AR1328" t="s"/>
      <c r="AS1328" t="s"/>
      <c r="AT1328" t="s">
        <v>90</v>
      </c>
      <c r="AU1328" t="s"/>
      <c r="AV1328" t="s"/>
      <c r="AW1328" t="s"/>
      <c r="AX1328" t="s"/>
      <c r="AY1328" t="n">
        <v>166124</v>
      </c>
      <c r="AZ1328" t="s">
        <v>1717</v>
      </c>
      <c r="BA1328" t="s"/>
      <c r="BB1328" t="n">
        <v>62011</v>
      </c>
      <c r="BC1328" t="n">
        <v>13.512969</v>
      </c>
      <c r="BD1328" t="n">
        <v>52.458752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1715</v>
      </c>
      <c r="F1329" t="n">
        <v>71953</v>
      </c>
      <c r="G1329" t="s">
        <v>74</v>
      </c>
      <c r="H1329" t="s">
        <v>75</v>
      </c>
      <c r="I1329" t="s"/>
      <c r="J1329" t="s">
        <v>74</v>
      </c>
      <c r="K1329" t="n">
        <v>69.5</v>
      </c>
      <c r="L1329" t="s">
        <v>76</v>
      </c>
      <c r="M1329" t="s"/>
      <c r="N1329" t="s">
        <v>113</v>
      </c>
      <c r="O1329" t="s">
        <v>78</v>
      </c>
      <c r="P1329" t="s">
        <v>1716</v>
      </c>
      <c r="Q1329" t="s"/>
      <c r="R1329" t="s">
        <v>79</v>
      </c>
      <c r="S1329" t="s">
        <v>1054</v>
      </c>
      <c r="T1329" t="s">
        <v>81</v>
      </c>
      <c r="U1329" t="s">
        <v>82</v>
      </c>
      <c r="V1329" t="s">
        <v>83</v>
      </c>
      <c r="W1329" t="s">
        <v>84</v>
      </c>
      <c r="X1329" t="s"/>
      <c r="Y1329" t="s">
        <v>85</v>
      </c>
      <c r="Z1329">
        <f>HYPERLINK("https://hotelmonitor-cachepage.eclerx.com/savepage/tk_1544426654383423_sr_2399.html","info")</f>
        <v/>
      </c>
      <c r="AA1329" t="n">
        <v>7276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88</v>
      </c>
      <c r="AO1329" t="s"/>
      <c r="AP1329" t="n">
        <v>173</v>
      </c>
      <c r="AQ1329" t="s">
        <v>89</v>
      </c>
      <c r="AR1329" t="s"/>
      <c r="AS1329" t="s"/>
      <c r="AT1329" t="s">
        <v>90</v>
      </c>
      <c r="AU1329" t="s"/>
      <c r="AV1329" t="s"/>
      <c r="AW1329" t="s"/>
      <c r="AX1329" t="s"/>
      <c r="AY1329" t="n">
        <v>166124</v>
      </c>
      <c r="AZ1329" t="s">
        <v>1717</v>
      </c>
      <c r="BA1329" t="s"/>
      <c r="BB1329" t="n">
        <v>62011</v>
      </c>
      <c r="BC1329" t="n">
        <v>13.512969</v>
      </c>
      <c r="BD1329" t="n">
        <v>52.458752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1715</v>
      </c>
      <c r="F1330" t="n">
        <v>71953</v>
      </c>
      <c r="G1330" t="s">
        <v>74</v>
      </c>
      <c r="H1330" t="s">
        <v>75</v>
      </c>
      <c r="I1330" t="s"/>
      <c r="J1330" t="s">
        <v>74</v>
      </c>
      <c r="K1330" t="n">
        <v>79.5</v>
      </c>
      <c r="L1330" t="s">
        <v>76</v>
      </c>
      <c r="M1330" t="s"/>
      <c r="N1330" t="s">
        <v>129</v>
      </c>
      <c r="O1330" t="s">
        <v>78</v>
      </c>
      <c r="P1330" t="s">
        <v>1716</v>
      </c>
      <c r="Q1330" t="s"/>
      <c r="R1330" t="s">
        <v>79</v>
      </c>
      <c r="S1330" t="s">
        <v>1373</v>
      </c>
      <c r="T1330" t="s">
        <v>81</v>
      </c>
      <c r="U1330" t="s">
        <v>82</v>
      </c>
      <c r="V1330" t="s">
        <v>83</v>
      </c>
      <c r="W1330" t="s">
        <v>84</v>
      </c>
      <c r="X1330" t="s"/>
      <c r="Y1330" t="s">
        <v>85</v>
      </c>
      <c r="Z1330">
        <f>HYPERLINK("https://hotelmonitor-cachepage.eclerx.com/savepage/tk_1544426654383423_sr_2399.html","info")</f>
        <v/>
      </c>
      <c r="AA1330" t="n">
        <v>7276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88</v>
      </c>
      <c r="AO1330" t="s"/>
      <c r="AP1330" t="n">
        <v>173</v>
      </c>
      <c r="AQ1330" t="s">
        <v>89</v>
      </c>
      <c r="AR1330" t="s"/>
      <c r="AS1330" t="s"/>
      <c r="AT1330" t="s">
        <v>90</v>
      </c>
      <c r="AU1330" t="s"/>
      <c r="AV1330" t="s"/>
      <c r="AW1330" t="s"/>
      <c r="AX1330" t="s"/>
      <c r="AY1330" t="n">
        <v>166124</v>
      </c>
      <c r="AZ1330" t="s">
        <v>1717</v>
      </c>
      <c r="BA1330" t="s"/>
      <c r="BB1330" t="n">
        <v>62011</v>
      </c>
      <c r="BC1330" t="n">
        <v>13.512969</v>
      </c>
      <c r="BD1330" t="n">
        <v>52.458752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1718</v>
      </c>
      <c r="F1331" t="n">
        <v>-1</v>
      </c>
      <c r="G1331" t="s">
        <v>74</v>
      </c>
      <c r="H1331" t="s">
        <v>75</v>
      </c>
      <c r="I1331" t="s"/>
      <c r="J1331" t="s">
        <v>74</v>
      </c>
      <c r="K1331" t="n">
        <v>66.5</v>
      </c>
      <c r="L1331" t="s">
        <v>76</v>
      </c>
      <c r="M1331" t="s"/>
      <c r="N1331" t="s">
        <v>158</v>
      </c>
      <c r="O1331" t="s">
        <v>78</v>
      </c>
      <c r="P1331" t="s">
        <v>1718</v>
      </c>
      <c r="Q1331" t="s"/>
      <c r="R1331" t="s">
        <v>119</v>
      </c>
      <c r="S1331" t="s">
        <v>1530</v>
      </c>
      <c r="T1331" t="s">
        <v>81</v>
      </c>
      <c r="U1331" t="s">
        <v>82</v>
      </c>
      <c r="V1331" t="s">
        <v>83</v>
      </c>
      <c r="W1331" t="s">
        <v>84</v>
      </c>
      <c r="X1331" t="s"/>
      <c r="Y1331" t="s">
        <v>85</v>
      </c>
      <c r="Z1331">
        <f>HYPERLINK("https://hotelmonitor-cachepage.eclerx.com/savepage/tk_15444269390991554_sr_2399.html","info")</f>
        <v/>
      </c>
      <c r="AA1331" t="n">
        <v>-6796492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88</v>
      </c>
      <c r="AO1331" t="s"/>
      <c r="AP1331" t="n">
        <v>255</v>
      </c>
      <c r="AQ1331" t="s">
        <v>89</v>
      </c>
      <c r="AR1331" t="s"/>
      <c r="AS1331" t="s"/>
      <c r="AT1331" t="s">
        <v>90</v>
      </c>
      <c r="AU1331" t="s"/>
      <c r="AV1331" t="s"/>
      <c r="AW1331" t="s"/>
      <c r="AX1331" t="s"/>
      <c r="AY1331" t="n">
        <v>6796492</v>
      </c>
      <c r="AZ1331" t="s">
        <v>1719</v>
      </c>
      <c r="BA1331" t="s"/>
      <c r="BB1331" t="n">
        <v>169835</v>
      </c>
      <c r="BC1331" t="n">
        <v>13.365499</v>
      </c>
      <c r="BD1331" t="n">
        <v>52.499489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1718</v>
      </c>
      <c r="F1332" t="n">
        <v>-1</v>
      </c>
      <c r="G1332" t="s">
        <v>74</v>
      </c>
      <c r="H1332" t="s">
        <v>75</v>
      </c>
      <c r="I1332" t="s"/>
      <c r="J1332" t="s">
        <v>74</v>
      </c>
      <c r="K1332" t="n">
        <v>70</v>
      </c>
      <c r="L1332" t="s">
        <v>76</v>
      </c>
      <c r="M1332" t="s"/>
      <c r="N1332" t="s">
        <v>113</v>
      </c>
      <c r="O1332" t="s">
        <v>78</v>
      </c>
      <c r="P1332" t="s">
        <v>1718</v>
      </c>
      <c r="Q1332" t="s"/>
      <c r="R1332" t="s">
        <v>119</v>
      </c>
      <c r="S1332" t="s">
        <v>251</v>
      </c>
      <c r="T1332" t="s">
        <v>81</v>
      </c>
      <c r="U1332" t="s">
        <v>82</v>
      </c>
      <c r="V1332" t="s">
        <v>83</v>
      </c>
      <c r="W1332" t="s">
        <v>84</v>
      </c>
      <c r="X1332" t="s"/>
      <c r="Y1332" t="s">
        <v>85</v>
      </c>
      <c r="Z1332">
        <f>HYPERLINK("https://hotelmonitor-cachepage.eclerx.com/savepage/tk_15444269390991554_sr_2399.html","info")</f>
        <v/>
      </c>
      <c r="AA1332" t="n">
        <v>-6796492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88</v>
      </c>
      <c r="AO1332" t="s"/>
      <c r="AP1332" t="n">
        <v>255</v>
      </c>
      <c r="AQ1332" t="s">
        <v>89</v>
      </c>
      <c r="AR1332" t="s"/>
      <c r="AS1332" t="s"/>
      <c r="AT1332" t="s">
        <v>90</v>
      </c>
      <c r="AU1332" t="s"/>
      <c r="AV1332" t="s"/>
      <c r="AW1332" t="s"/>
      <c r="AX1332" t="s"/>
      <c r="AY1332" t="n">
        <v>6796492</v>
      </c>
      <c r="AZ1332" t="s">
        <v>1719</v>
      </c>
      <c r="BA1332" t="s"/>
      <c r="BB1332" t="n">
        <v>169835</v>
      </c>
      <c r="BC1332" t="n">
        <v>13.365499</v>
      </c>
      <c r="BD1332" t="n">
        <v>52.499489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1720</v>
      </c>
      <c r="F1333" t="n">
        <v>1765649</v>
      </c>
      <c r="G1333" t="s">
        <v>74</v>
      </c>
      <c r="H1333" t="s">
        <v>75</v>
      </c>
      <c r="I1333" t="s"/>
      <c r="J1333" t="s">
        <v>74</v>
      </c>
      <c r="K1333" t="n">
        <v>79</v>
      </c>
      <c r="L1333" t="s">
        <v>76</v>
      </c>
      <c r="M1333" t="s"/>
      <c r="N1333" t="s">
        <v>1721</v>
      </c>
      <c r="O1333" t="s">
        <v>78</v>
      </c>
      <c r="P1333" t="s">
        <v>1720</v>
      </c>
      <c r="Q1333" t="s"/>
      <c r="R1333" t="s">
        <v>79</v>
      </c>
      <c r="S1333" t="s">
        <v>342</v>
      </c>
      <c r="T1333" t="s">
        <v>81</v>
      </c>
      <c r="U1333" t="s">
        <v>82</v>
      </c>
      <c r="V1333" t="s">
        <v>83</v>
      </c>
      <c r="W1333" t="s">
        <v>84</v>
      </c>
      <c r="X1333" t="s"/>
      <c r="Y1333" t="s">
        <v>85</v>
      </c>
      <c r="Z1333">
        <f>HYPERLINK("https://hotelmonitor-cachepage.eclerx.com/savepage/tk_1544427273515704_sr_2399.html","info")</f>
        <v/>
      </c>
      <c r="AA1333" t="n">
        <v>360997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88</v>
      </c>
      <c r="AO1333" t="s"/>
      <c r="AP1333" t="n">
        <v>354</v>
      </c>
      <c r="AQ1333" t="s">
        <v>89</v>
      </c>
      <c r="AR1333" t="s"/>
      <c r="AS1333" t="s"/>
      <c r="AT1333" t="s">
        <v>90</v>
      </c>
      <c r="AU1333" t="s"/>
      <c r="AV1333" t="s"/>
      <c r="AW1333" t="s"/>
      <c r="AX1333" t="s"/>
      <c r="AY1333" t="n">
        <v>2982593</v>
      </c>
      <c r="AZ1333" t="s">
        <v>1722</v>
      </c>
      <c r="BA1333" t="s"/>
      <c r="BB1333" t="n">
        <v>536416</v>
      </c>
      <c r="BC1333" t="n">
        <v>13.349118</v>
      </c>
      <c r="BD1333" t="n">
        <v>52.508392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1720</v>
      </c>
      <c r="F1334" t="n">
        <v>1765649</v>
      </c>
      <c r="G1334" t="s">
        <v>74</v>
      </c>
      <c r="H1334" t="s">
        <v>75</v>
      </c>
      <c r="I1334" t="s"/>
      <c r="J1334" t="s">
        <v>74</v>
      </c>
      <c r="K1334" t="n">
        <v>89</v>
      </c>
      <c r="L1334" t="s">
        <v>76</v>
      </c>
      <c r="M1334" t="s"/>
      <c r="N1334" t="s">
        <v>1723</v>
      </c>
      <c r="O1334" t="s">
        <v>78</v>
      </c>
      <c r="P1334" t="s">
        <v>1720</v>
      </c>
      <c r="Q1334" t="s"/>
      <c r="R1334" t="s">
        <v>79</v>
      </c>
      <c r="S1334" t="s">
        <v>94</v>
      </c>
      <c r="T1334" t="s">
        <v>81</v>
      </c>
      <c r="U1334" t="s">
        <v>82</v>
      </c>
      <c r="V1334" t="s">
        <v>83</v>
      </c>
      <c r="W1334" t="s">
        <v>84</v>
      </c>
      <c r="X1334" t="s"/>
      <c r="Y1334" t="s">
        <v>85</v>
      </c>
      <c r="Z1334">
        <f>HYPERLINK("https://hotelmonitor-cachepage.eclerx.com/savepage/tk_1544427273515704_sr_2399.html","info")</f>
        <v/>
      </c>
      <c r="AA1334" t="n">
        <v>360997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88</v>
      </c>
      <c r="AO1334" t="s"/>
      <c r="AP1334" t="n">
        <v>354</v>
      </c>
      <c r="AQ1334" t="s">
        <v>89</v>
      </c>
      <c r="AR1334" t="s"/>
      <c r="AS1334" t="s"/>
      <c r="AT1334" t="s">
        <v>90</v>
      </c>
      <c r="AU1334" t="s"/>
      <c r="AV1334" t="s"/>
      <c r="AW1334" t="s"/>
      <c r="AX1334" t="s"/>
      <c r="AY1334" t="n">
        <v>2982593</v>
      </c>
      <c r="AZ1334" t="s">
        <v>1722</v>
      </c>
      <c r="BA1334" t="s"/>
      <c r="BB1334" t="n">
        <v>536416</v>
      </c>
      <c r="BC1334" t="n">
        <v>13.349118</v>
      </c>
      <c r="BD1334" t="n">
        <v>52.508392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1720</v>
      </c>
      <c r="F1335" t="n">
        <v>1765649</v>
      </c>
      <c r="G1335" t="s">
        <v>74</v>
      </c>
      <c r="H1335" t="s">
        <v>75</v>
      </c>
      <c r="I1335" t="s"/>
      <c r="J1335" t="s">
        <v>74</v>
      </c>
      <c r="K1335" t="n">
        <v>124</v>
      </c>
      <c r="L1335" t="s">
        <v>76</v>
      </c>
      <c r="M1335" t="s"/>
      <c r="N1335" t="s">
        <v>1723</v>
      </c>
      <c r="O1335" t="s">
        <v>78</v>
      </c>
      <c r="P1335" t="s">
        <v>1720</v>
      </c>
      <c r="Q1335" t="s"/>
      <c r="R1335" t="s">
        <v>79</v>
      </c>
      <c r="S1335" t="s">
        <v>326</v>
      </c>
      <c r="T1335" t="s">
        <v>81</v>
      </c>
      <c r="U1335" t="s">
        <v>82</v>
      </c>
      <c r="V1335" t="s">
        <v>83</v>
      </c>
      <c r="W1335" t="s">
        <v>108</v>
      </c>
      <c r="X1335" t="s"/>
      <c r="Y1335" t="s">
        <v>85</v>
      </c>
      <c r="Z1335">
        <f>HYPERLINK("https://hotelmonitor-cachepage.eclerx.com/savepage/tk_1544427273515704_sr_2399.html","info")</f>
        <v/>
      </c>
      <c r="AA1335" t="n">
        <v>360997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88</v>
      </c>
      <c r="AO1335" t="s"/>
      <c r="AP1335" t="n">
        <v>354</v>
      </c>
      <c r="AQ1335" t="s">
        <v>89</v>
      </c>
      <c r="AR1335" t="s"/>
      <c r="AS1335" t="s"/>
      <c r="AT1335" t="s">
        <v>90</v>
      </c>
      <c r="AU1335" t="s"/>
      <c r="AV1335" t="s"/>
      <c r="AW1335" t="s"/>
      <c r="AX1335" t="s"/>
      <c r="AY1335" t="n">
        <v>2982593</v>
      </c>
      <c r="AZ1335" t="s">
        <v>1722</v>
      </c>
      <c r="BA1335" t="s"/>
      <c r="BB1335" t="n">
        <v>536416</v>
      </c>
      <c r="BC1335" t="n">
        <v>13.349118</v>
      </c>
      <c r="BD1335" t="n">
        <v>52.508392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1720</v>
      </c>
      <c r="F1336" t="n">
        <v>1765649</v>
      </c>
      <c r="G1336" t="s">
        <v>74</v>
      </c>
      <c r="H1336" t="s">
        <v>75</v>
      </c>
      <c r="I1336" t="s"/>
      <c r="J1336" t="s">
        <v>74</v>
      </c>
      <c r="K1336" t="n">
        <v>143.45</v>
      </c>
      <c r="L1336" t="s">
        <v>76</v>
      </c>
      <c r="M1336" t="s"/>
      <c r="N1336" t="s">
        <v>643</v>
      </c>
      <c r="O1336" t="s">
        <v>78</v>
      </c>
      <c r="P1336" t="s">
        <v>1720</v>
      </c>
      <c r="Q1336" t="s"/>
      <c r="R1336" t="s">
        <v>79</v>
      </c>
      <c r="S1336" t="s">
        <v>1724</v>
      </c>
      <c r="T1336" t="s">
        <v>81</v>
      </c>
      <c r="U1336" t="s">
        <v>82</v>
      </c>
      <c r="V1336" t="s">
        <v>83</v>
      </c>
      <c r="W1336" t="s">
        <v>84</v>
      </c>
      <c r="X1336" t="s"/>
      <c r="Y1336" t="s">
        <v>85</v>
      </c>
      <c r="Z1336">
        <f>HYPERLINK("https://hotelmonitor-cachepage.eclerx.com/savepage/tk_1544427273515704_sr_2399.html","info")</f>
        <v/>
      </c>
      <c r="AA1336" t="n">
        <v>360997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88</v>
      </c>
      <c r="AO1336" t="s"/>
      <c r="AP1336" t="n">
        <v>354</v>
      </c>
      <c r="AQ1336" t="s">
        <v>89</v>
      </c>
      <c r="AR1336" t="s"/>
      <c r="AS1336" t="s"/>
      <c r="AT1336" t="s">
        <v>90</v>
      </c>
      <c r="AU1336" t="s"/>
      <c r="AV1336" t="s"/>
      <c r="AW1336" t="s"/>
      <c r="AX1336" t="s"/>
      <c r="AY1336" t="n">
        <v>2982593</v>
      </c>
      <c r="AZ1336" t="s">
        <v>1722</v>
      </c>
      <c r="BA1336" t="s"/>
      <c r="BB1336" t="n">
        <v>536416</v>
      </c>
      <c r="BC1336" t="n">
        <v>13.349118</v>
      </c>
      <c r="BD1336" t="n">
        <v>52.508392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1720</v>
      </c>
      <c r="F1337" t="n">
        <v>1765649</v>
      </c>
      <c r="G1337" t="s">
        <v>74</v>
      </c>
      <c r="H1337" t="s">
        <v>75</v>
      </c>
      <c r="I1337" t="s"/>
      <c r="J1337" t="s">
        <v>74</v>
      </c>
      <c r="K1337" t="n">
        <v>249</v>
      </c>
      <c r="L1337" t="s">
        <v>76</v>
      </c>
      <c r="M1337" t="s"/>
      <c r="N1337" t="s">
        <v>1725</v>
      </c>
      <c r="O1337" t="s">
        <v>78</v>
      </c>
      <c r="P1337" t="s">
        <v>1720</v>
      </c>
      <c r="Q1337" t="s"/>
      <c r="R1337" t="s">
        <v>79</v>
      </c>
      <c r="S1337" t="s">
        <v>1726</v>
      </c>
      <c r="T1337" t="s">
        <v>81</v>
      </c>
      <c r="U1337" t="s">
        <v>82</v>
      </c>
      <c r="V1337" t="s">
        <v>83</v>
      </c>
      <c r="W1337" t="s">
        <v>84</v>
      </c>
      <c r="X1337" t="s"/>
      <c r="Y1337" t="s">
        <v>85</v>
      </c>
      <c r="Z1337">
        <f>HYPERLINK("https://hotelmonitor-cachepage.eclerx.com/savepage/tk_1544427273515704_sr_2399.html","info")</f>
        <v/>
      </c>
      <c r="AA1337" t="n">
        <v>360997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88</v>
      </c>
      <c r="AO1337" t="s"/>
      <c r="AP1337" t="n">
        <v>354</v>
      </c>
      <c r="AQ1337" t="s">
        <v>89</v>
      </c>
      <c r="AR1337" t="s"/>
      <c r="AS1337" t="s"/>
      <c r="AT1337" t="s">
        <v>90</v>
      </c>
      <c r="AU1337" t="s"/>
      <c r="AV1337" t="s"/>
      <c r="AW1337" t="s"/>
      <c r="AX1337" t="s"/>
      <c r="AY1337" t="n">
        <v>2982593</v>
      </c>
      <c r="AZ1337" t="s">
        <v>1722</v>
      </c>
      <c r="BA1337" t="s"/>
      <c r="BB1337" t="n">
        <v>536416</v>
      </c>
      <c r="BC1337" t="n">
        <v>13.349118</v>
      </c>
      <c r="BD1337" t="n">
        <v>52.508392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1720</v>
      </c>
      <c r="F1338" t="n">
        <v>1765649</v>
      </c>
      <c r="G1338" t="s">
        <v>74</v>
      </c>
      <c r="H1338" t="s">
        <v>75</v>
      </c>
      <c r="I1338" t="s"/>
      <c r="J1338" t="s">
        <v>74</v>
      </c>
      <c r="K1338" t="n">
        <v>259</v>
      </c>
      <c r="L1338" t="s">
        <v>76</v>
      </c>
      <c r="M1338" t="s"/>
      <c r="N1338" t="s">
        <v>1725</v>
      </c>
      <c r="O1338" t="s">
        <v>78</v>
      </c>
      <c r="P1338" t="s">
        <v>1720</v>
      </c>
      <c r="Q1338" t="s"/>
      <c r="R1338" t="s">
        <v>79</v>
      </c>
      <c r="S1338" t="s">
        <v>1727</v>
      </c>
      <c r="T1338" t="s">
        <v>81</v>
      </c>
      <c r="U1338" t="s">
        <v>82</v>
      </c>
      <c r="V1338" t="s">
        <v>83</v>
      </c>
      <c r="W1338" t="s">
        <v>84</v>
      </c>
      <c r="X1338" t="s"/>
      <c r="Y1338" t="s">
        <v>85</v>
      </c>
      <c r="Z1338">
        <f>HYPERLINK("https://hotelmonitor-cachepage.eclerx.com/savepage/tk_1544427273515704_sr_2399.html","info")</f>
        <v/>
      </c>
      <c r="AA1338" t="n">
        <v>360997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88</v>
      </c>
      <c r="AO1338" t="s"/>
      <c r="AP1338" t="n">
        <v>354</v>
      </c>
      <c r="AQ1338" t="s">
        <v>89</v>
      </c>
      <c r="AR1338" t="s"/>
      <c r="AS1338" t="s"/>
      <c r="AT1338" t="s">
        <v>90</v>
      </c>
      <c r="AU1338" t="s"/>
      <c r="AV1338" t="s"/>
      <c r="AW1338" t="s"/>
      <c r="AX1338" t="s"/>
      <c r="AY1338" t="n">
        <v>2982593</v>
      </c>
      <c r="AZ1338" t="s">
        <v>1722</v>
      </c>
      <c r="BA1338" t="s"/>
      <c r="BB1338" t="n">
        <v>536416</v>
      </c>
      <c r="BC1338" t="n">
        <v>13.349118</v>
      </c>
      <c r="BD1338" t="n">
        <v>52.508392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1720</v>
      </c>
      <c r="F1339" t="n">
        <v>1765649</v>
      </c>
      <c r="G1339" t="s">
        <v>74</v>
      </c>
      <c r="H1339" t="s">
        <v>75</v>
      </c>
      <c r="I1339" t="s"/>
      <c r="J1339" t="s">
        <v>74</v>
      </c>
      <c r="K1339" t="n">
        <v>294</v>
      </c>
      <c r="L1339" t="s">
        <v>76</v>
      </c>
      <c r="M1339" t="s"/>
      <c r="N1339" t="s">
        <v>1725</v>
      </c>
      <c r="O1339" t="s">
        <v>78</v>
      </c>
      <c r="P1339" t="s">
        <v>1720</v>
      </c>
      <c r="Q1339" t="s"/>
      <c r="R1339" t="s">
        <v>79</v>
      </c>
      <c r="S1339" t="s">
        <v>1728</v>
      </c>
      <c r="T1339" t="s">
        <v>81</v>
      </c>
      <c r="U1339" t="s">
        <v>82</v>
      </c>
      <c r="V1339" t="s">
        <v>83</v>
      </c>
      <c r="W1339" t="s">
        <v>108</v>
      </c>
      <c r="X1339" t="s"/>
      <c r="Y1339" t="s">
        <v>85</v>
      </c>
      <c r="Z1339">
        <f>HYPERLINK("https://hotelmonitor-cachepage.eclerx.com/savepage/tk_1544427273515704_sr_2399.html","info")</f>
        <v/>
      </c>
      <c r="AA1339" t="n">
        <v>360997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88</v>
      </c>
      <c r="AO1339" t="s"/>
      <c r="AP1339" t="n">
        <v>354</v>
      </c>
      <c r="AQ1339" t="s">
        <v>89</v>
      </c>
      <c r="AR1339" t="s"/>
      <c r="AS1339" t="s"/>
      <c r="AT1339" t="s">
        <v>90</v>
      </c>
      <c r="AU1339" t="s"/>
      <c r="AV1339" t="s"/>
      <c r="AW1339" t="s"/>
      <c r="AX1339" t="s"/>
      <c r="AY1339" t="n">
        <v>2982593</v>
      </c>
      <c r="AZ1339" t="s">
        <v>1722</v>
      </c>
      <c r="BA1339" t="s"/>
      <c r="BB1339" t="n">
        <v>536416</v>
      </c>
      <c r="BC1339" t="n">
        <v>13.349118</v>
      </c>
      <c r="BD1339" t="n">
        <v>52.508392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1729</v>
      </c>
      <c r="F1340" t="n">
        <v>-1</v>
      </c>
      <c r="G1340" t="s">
        <v>74</v>
      </c>
      <c r="H1340" t="s">
        <v>75</v>
      </c>
      <c r="I1340" t="s"/>
      <c r="J1340" t="s">
        <v>74</v>
      </c>
      <c r="K1340" t="n">
        <v>135</v>
      </c>
      <c r="L1340" t="s">
        <v>76</v>
      </c>
      <c r="M1340" t="s"/>
      <c r="N1340" t="s">
        <v>121</v>
      </c>
      <c r="O1340" t="s">
        <v>78</v>
      </c>
      <c r="P1340" t="s">
        <v>1729</v>
      </c>
      <c r="Q1340" t="s"/>
      <c r="R1340" t="s">
        <v>79</v>
      </c>
      <c r="S1340" t="s">
        <v>1061</v>
      </c>
      <c r="T1340" t="s">
        <v>81</v>
      </c>
      <c r="U1340" t="s">
        <v>82</v>
      </c>
      <c r="V1340" t="s">
        <v>83</v>
      </c>
      <c r="W1340" t="s">
        <v>108</v>
      </c>
      <c r="X1340" t="s"/>
      <c r="Y1340" t="s">
        <v>85</v>
      </c>
      <c r="Z1340">
        <f>HYPERLINK("https://hotelmonitor-cachepage.eclerx.com/savepage/tk_15444273371559606_sr_2399.html","info")</f>
        <v/>
      </c>
      <c r="AA1340" t="n">
        <v>-2071572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88</v>
      </c>
      <c r="AO1340" t="s"/>
      <c r="AP1340" t="n">
        <v>374</v>
      </c>
      <c r="AQ1340" t="s">
        <v>89</v>
      </c>
      <c r="AR1340" t="s"/>
      <c r="AS1340" t="s"/>
      <c r="AT1340" t="s">
        <v>90</v>
      </c>
      <c r="AU1340" t="s"/>
      <c r="AV1340" t="s"/>
      <c r="AW1340" t="s"/>
      <c r="AX1340" t="s"/>
      <c r="AY1340" t="n">
        <v>2071572</v>
      </c>
      <c r="AZ1340" t="s">
        <v>1730</v>
      </c>
      <c r="BA1340" t="s"/>
      <c r="BB1340" t="n">
        <v>562669</v>
      </c>
      <c r="BC1340" t="n">
        <v>13.312495</v>
      </c>
      <c r="BD1340" t="n">
        <v>52.434168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1731</v>
      </c>
      <c r="F1341" t="n">
        <v>5956248</v>
      </c>
      <c r="G1341" t="s">
        <v>74</v>
      </c>
      <c r="H1341" t="s">
        <v>75</v>
      </c>
      <c r="I1341" t="s"/>
      <c r="J1341" t="s">
        <v>74</v>
      </c>
      <c r="K1341" t="n">
        <v>74</v>
      </c>
      <c r="L1341" t="s">
        <v>76</v>
      </c>
      <c r="M1341" t="s"/>
      <c r="N1341" t="s">
        <v>158</v>
      </c>
      <c r="O1341" t="s">
        <v>78</v>
      </c>
      <c r="P1341" t="s">
        <v>1732</v>
      </c>
      <c r="Q1341" t="s"/>
      <c r="R1341" t="s">
        <v>119</v>
      </c>
      <c r="S1341" t="s">
        <v>328</v>
      </c>
      <c r="T1341" t="s">
        <v>81</v>
      </c>
      <c r="U1341" t="s">
        <v>82</v>
      </c>
      <c r="V1341" t="s">
        <v>83</v>
      </c>
      <c r="W1341" t="s">
        <v>84</v>
      </c>
      <c r="X1341" t="s"/>
      <c r="Y1341" t="s">
        <v>85</v>
      </c>
      <c r="Z1341">
        <f>HYPERLINK("https://hotelmonitor-cachepage.eclerx.com/savepage/tk_15444275450670052_sr_2399.html","info")</f>
        <v/>
      </c>
      <c r="AA1341" t="n">
        <v>273070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88</v>
      </c>
      <c r="AO1341" t="s"/>
      <c r="AP1341" t="n">
        <v>438</v>
      </c>
      <c r="AQ1341" t="s">
        <v>89</v>
      </c>
      <c r="AR1341" t="s"/>
      <c r="AS1341" t="s"/>
      <c r="AT1341" t="s">
        <v>90</v>
      </c>
      <c r="AU1341" t="s"/>
      <c r="AV1341" t="s"/>
      <c r="AW1341" t="s"/>
      <c r="AX1341" t="s"/>
      <c r="AY1341" t="n">
        <v>2071823</v>
      </c>
      <c r="AZ1341" t="s">
        <v>1733</v>
      </c>
      <c r="BA1341" t="s"/>
      <c r="BB1341" t="n">
        <v>26568</v>
      </c>
      <c r="BC1341" t="n">
        <v>13.3513</v>
      </c>
      <c r="BD1341" t="n">
        <v>52.4986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1731</v>
      </c>
      <c r="F1342" t="n">
        <v>5956248</v>
      </c>
      <c r="G1342" t="s">
        <v>74</v>
      </c>
      <c r="H1342" t="s">
        <v>75</v>
      </c>
      <c r="I1342" t="s"/>
      <c r="J1342" t="s">
        <v>74</v>
      </c>
      <c r="K1342" t="n">
        <v>79</v>
      </c>
      <c r="L1342" t="s">
        <v>76</v>
      </c>
      <c r="M1342" t="s"/>
      <c r="N1342" t="s">
        <v>113</v>
      </c>
      <c r="O1342" t="s">
        <v>78</v>
      </c>
      <c r="P1342" t="s">
        <v>1732</v>
      </c>
      <c r="Q1342" t="s"/>
      <c r="R1342" t="s">
        <v>119</v>
      </c>
      <c r="S1342" t="s">
        <v>342</v>
      </c>
      <c r="T1342" t="s">
        <v>81</v>
      </c>
      <c r="U1342" t="s">
        <v>82</v>
      </c>
      <c r="V1342" t="s">
        <v>83</v>
      </c>
      <c r="W1342" t="s">
        <v>84</v>
      </c>
      <c r="X1342" t="s"/>
      <c r="Y1342" t="s">
        <v>85</v>
      </c>
      <c r="Z1342">
        <f>HYPERLINK("https://hotelmonitor-cachepage.eclerx.com/savepage/tk_15444275450670052_sr_2399.html","info")</f>
        <v/>
      </c>
      <c r="AA1342" t="n">
        <v>273070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88</v>
      </c>
      <c r="AO1342" t="s"/>
      <c r="AP1342" t="n">
        <v>438</v>
      </c>
      <c r="AQ1342" t="s">
        <v>89</v>
      </c>
      <c r="AR1342" t="s"/>
      <c r="AS1342" t="s"/>
      <c r="AT1342" t="s">
        <v>90</v>
      </c>
      <c r="AU1342" t="s"/>
      <c r="AV1342" t="s"/>
      <c r="AW1342" t="s"/>
      <c r="AX1342" t="s"/>
      <c r="AY1342" t="n">
        <v>2071823</v>
      </c>
      <c r="AZ1342" t="s">
        <v>1733</v>
      </c>
      <c r="BA1342" t="s"/>
      <c r="BB1342" t="n">
        <v>26568</v>
      </c>
      <c r="BC1342" t="n">
        <v>13.3513</v>
      </c>
      <c r="BD1342" t="n">
        <v>52.4986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1731</v>
      </c>
      <c r="F1343" t="n">
        <v>5956248</v>
      </c>
      <c r="G1343" t="s">
        <v>74</v>
      </c>
      <c r="H1343" t="s">
        <v>75</v>
      </c>
      <c r="I1343" t="s"/>
      <c r="J1343" t="s">
        <v>74</v>
      </c>
      <c r="K1343" t="n">
        <v>94</v>
      </c>
      <c r="L1343" t="s">
        <v>76</v>
      </c>
      <c r="M1343" t="s"/>
      <c r="N1343" t="s">
        <v>1120</v>
      </c>
      <c r="O1343" t="s">
        <v>78</v>
      </c>
      <c r="P1343" t="s">
        <v>1732</v>
      </c>
      <c r="Q1343" t="s"/>
      <c r="R1343" t="s">
        <v>119</v>
      </c>
      <c r="S1343" t="s">
        <v>330</v>
      </c>
      <c r="T1343" t="s">
        <v>81</v>
      </c>
      <c r="U1343" t="s">
        <v>82</v>
      </c>
      <c r="V1343" t="s">
        <v>83</v>
      </c>
      <c r="W1343" t="s">
        <v>108</v>
      </c>
      <c r="X1343" t="s"/>
      <c r="Y1343" t="s">
        <v>85</v>
      </c>
      <c r="Z1343">
        <f>HYPERLINK("https://hotelmonitor-cachepage.eclerx.com/savepage/tk_15444275450670052_sr_2399.html","info")</f>
        <v/>
      </c>
      <c r="AA1343" t="n">
        <v>273070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88</v>
      </c>
      <c r="AO1343" t="s"/>
      <c r="AP1343" t="n">
        <v>438</v>
      </c>
      <c r="AQ1343" t="s">
        <v>89</v>
      </c>
      <c r="AR1343" t="s"/>
      <c r="AS1343" t="s"/>
      <c r="AT1343" t="s">
        <v>90</v>
      </c>
      <c r="AU1343" t="s"/>
      <c r="AV1343" t="s"/>
      <c r="AW1343" t="s"/>
      <c r="AX1343" t="s"/>
      <c r="AY1343" t="n">
        <v>2071823</v>
      </c>
      <c r="AZ1343" t="s">
        <v>1733</v>
      </c>
      <c r="BA1343" t="s"/>
      <c r="BB1343" t="n">
        <v>26568</v>
      </c>
      <c r="BC1343" t="n">
        <v>13.3513</v>
      </c>
      <c r="BD1343" t="n">
        <v>52.4986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1731</v>
      </c>
      <c r="F1344" t="n">
        <v>5956248</v>
      </c>
      <c r="G1344" t="s">
        <v>74</v>
      </c>
      <c r="H1344" t="s">
        <v>75</v>
      </c>
      <c r="I1344" t="s"/>
      <c r="J1344" t="s">
        <v>74</v>
      </c>
      <c r="K1344" t="n">
        <v>94</v>
      </c>
      <c r="L1344" t="s">
        <v>76</v>
      </c>
      <c r="M1344" t="s"/>
      <c r="N1344" t="s">
        <v>298</v>
      </c>
      <c r="O1344" t="s">
        <v>78</v>
      </c>
      <c r="P1344" t="s">
        <v>1732</v>
      </c>
      <c r="Q1344" t="s"/>
      <c r="R1344" t="s">
        <v>119</v>
      </c>
      <c r="S1344" t="s">
        <v>330</v>
      </c>
      <c r="T1344" t="s">
        <v>81</v>
      </c>
      <c r="U1344" t="s">
        <v>82</v>
      </c>
      <c r="V1344" t="s">
        <v>83</v>
      </c>
      <c r="W1344" t="s">
        <v>108</v>
      </c>
      <c r="X1344" t="s"/>
      <c r="Y1344" t="s">
        <v>85</v>
      </c>
      <c r="Z1344">
        <f>HYPERLINK("https://hotelmonitor-cachepage.eclerx.com/savepage/tk_15444275450670052_sr_2399.html","info")</f>
        <v/>
      </c>
      <c r="AA1344" t="n">
        <v>273070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88</v>
      </c>
      <c r="AO1344" t="s"/>
      <c r="AP1344" t="n">
        <v>438</v>
      </c>
      <c r="AQ1344" t="s">
        <v>89</v>
      </c>
      <c r="AR1344" t="s"/>
      <c r="AS1344" t="s"/>
      <c r="AT1344" t="s">
        <v>90</v>
      </c>
      <c r="AU1344" t="s"/>
      <c r="AV1344" t="s"/>
      <c r="AW1344" t="s"/>
      <c r="AX1344" t="s"/>
      <c r="AY1344" t="n">
        <v>2071823</v>
      </c>
      <c r="AZ1344" t="s">
        <v>1733</v>
      </c>
      <c r="BA1344" t="s"/>
      <c r="BB1344" t="n">
        <v>26568</v>
      </c>
      <c r="BC1344" t="n">
        <v>13.3513</v>
      </c>
      <c r="BD1344" t="n">
        <v>52.4986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1734</v>
      </c>
      <c r="F1345" t="n">
        <v>4829252</v>
      </c>
      <c r="G1345" t="s">
        <v>74</v>
      </c>
      <c r="H1345" t="s">
        <v>75</v>
      </c>
      <c r="I1345" t="s"/>
      <c r="J1345" t="s">
        <v>74</v>
      </c>
      <c r="K1345" t="n">
        <v>40.8</v>
      </c>
      <c r="L1345" t="s">
        <v>76</v>
      </c>
      <c r="M1345" t="s"/>
      <c r="N1345" t="s">
        <v>158</v>
      </c>
      <c r="O1345" t="s">
        <v>78</v>
      </c>
      <c r="P1345" t="s">
        <v>1735</v>
      </c>
      <c r="Q1345" t="s"/>
      <c r="R1345" t="s">
        <v>321</v>
      </c>
      <c r="S1345" t="s">
        <v>1736</v>
      </c>
      <c r="T1345" t="s">
        <v>81</v>
      </c>
      <c r="U1345" t="s">
        <v>82</v>
      </c>
      <c r="V1345" t="s">
        <v>83</v>
      </c>
      <c r="W1345" t="s">
        <v>84</v>
      </c>
      <c r="X1345" t="s"/>
      <c r="Y1345" t="s">
        <v>85</v>
      </c>
      <c r="Z1345">
        <f>HYPERLINK("https://hotelmonitor-cachepage.eclerx.com/savepage/tk_1544426607157895_sr_2399.html","info")</f>
        <v/>
      </c>
      <c r="AA1345" t="n">
        <v>594687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88</v>
      </c>
      <c r="AO1345" t="s"/>
      <c r="AP1345" t="n">
        <v>159</v>
      </c>
      <c r="AQ1345" t="s">
        <v>89</v>
      </c>
      <c r="AR1345" t="s"/>
      <c r="AS1345" t="s"/>
      <c r="AT1345" t="s">
        <v>90</v>
      </c>
      <c r="AU1345" t="s"/>
      <c r="AV1345" t="s"/>
      <c r="AW1345" t="s"/>
      <c r="AX1345" t="s"/>
      <c r="AY1345" t="n">
        <v>974809</v>
      </c>
      <c r="AZ1345" t="s">
        <v>1737</v>
      </c>
      <c r="BA1345" t="s"/>
      <c r="BB1345" t="n">
        <v>437004</v>
      </c>
      <c r="BC1345" t="n">
        <v>13.38628</v>
      </c>
      <c r="BD1345" t="n">
        <v>52.51121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1734</v>
      </c>
      <c r="F1346" t="n">
        <v>4829252</v>
      </c>
      <c r="G1346" t="s">
        <v>74</v>
      </c>
      <c r="H1346" t="s">
        <v>75</v>
      </c>
      <c r="I1346" t="s"/>
      <c r="J1346" t="s">
        <v>74</v>
      </c>
      <c r="K1346" t="n">
        <v>45.21</v>
      </c>
      <c r="L1346" t="s">
        <v>76</v>
      </c>
      <c r="M1346" t="s"/>
      <c r="N1346" t="s">
        <v>113</v>
      </c>
      <c r="O1346" t="s">
        <v>78</v>
      </c>
      <c r="P1346" t="s">
        <v>1735</v>
      </c>
      <c r="Q1346" t="s"/>
      <c r="R1346" t="s">
        <v>321</v>
      </c>
      <c r="S1346" t="s">
        <v>1738</v>
      </c>
      <c r="T1346" t="s">
        <v>81</v>
      </c>
      <c r="U1346" t="s">
        <v>82</v>
      </c>
      <c r="V1346" t="s">
        <v>83</v>
      </c>
      <c r="W1346" t="s">
        <v>84</v>
      </c>
      <c r="X1346" t="s"/>
      <c r="Y1346" t="s">
        <v>85</v>
      </c>
      <c r="Z1346">
        <f>HYPERLINK("https://hotelmonitor-cachepage.eclerx.com/savepage/tk_1544426607157895_sr_2399.html","info")</f>
        <v/>
      </c>
      <c r="AA1346" t="n">
        <v>594687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88</v>
      </c>
      <c r="AO1346" t="s"/>
      <c r="AP1346" t="n">
        <v>159</v>
      </c>
      <c r="AQ1346" t="s">
        <v>89</v>
      </c>
      <c r="AR1346" t="s"/>
      <c r="AS1346" t="s"/>
      <c r="AT1346" t="s">
        <v>90</v>
      </c>
      <c r="AU1346" t="s"/>
      <c r="AV1346" t="s"/>
      <c r="AW1346" t="s"/>
      <c r="AX1346" t="s"/>
      <c r="AY1346" t="n">
        <v>974809</v>
      </c>
      <c r="AZ1346" t="s">
        <v>1737</v>
      </c>
      <c r="BA1346" t="s"/>
      <c r="BB1346" t="n">
        <v>437004</v>
      </c>
      <c r="BC1346" t="n">
        <v>13.38628</v>
      </c>
      <c r="BD1346" t="n">
        <v>52.51121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1739</v>
      </c>
      <c r="F1347" t="n">
        <v>-1</v>
      </c>
      <c r="G1347" t="s">
        <v>74</v>
      </c>
      <c r="H1347" t="s">
        <v>75</v>
      </c>
      <c r="I1347" t="s"/>
      <c r="J1347" t="s">
        <v>74</v>
      </c>
      <c r="K1347" t="n">
        <v>68.5</v>
      </c>
      <c r="L1347" t="s">
        <v>76</v>
      </c>
      <c r="M1347" t="s"/>
      <c r="N1347" t="s">
        <v>253</v>
      </c>
      <c r="O1347" t="s">
        <v>78</v>
      </c>
      <c r="P1347" t="s">
        <v>1739</v>
      </c>
      <c r="Q1347" t="s"/>
      <c r="R1347" t="s">
        <v>119</v>
      </c>
      <c r="S1347" t="s">
        <v>1740</v>
      </c>
      <c r="T1347" t="s">
        <v>81</v>
      </c>
      <c r="U1347" t="s">
        <v>82</v>
      </c>
      <c r="V1347" t="s">
        <v>83</v>
      </c>
      <c r="W1347" t="s">
        <v>84</v>
      </c>
      <c r="X1347" t="s"/>
      <c r="Y1347" t="s">
        <v>85</v>
      </c>
      <c r="Z1347">
        <f>HYPERLINK("https://hotelmonitor-cachepage.eclerx.com/savepage/tk_15444268018461106_sr_2399.html","info")</f>
        <v/>
      </c>
      <c r="AA1347" t="n">
        <v>-6796580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88</v>
      </c>
      <c r="AO1347" t="s"/>
      <c r="AP1347" t="n">
        <v>215</v>
      </c>
      <c r="AQ1347" t="s">
        <v>89</v>
      </c>
      <c r="AR1347" t="s"/>
      <c r="AS1347" t="s"/>
      <c r="AT1347" t="s">
        <v>90</v>
      </c>
      <c r="AU1347" t="s"/>
      <c r="AV1347" t="s"/>
      <c r="AW1347" t="s"/>
      <c r="AX1347" t="s"/>
      <c r="AY1347" t="n">
        <v>6796580</v>
      </c>
      <c r="AZ1347" t="s">
        <v>1741</v>
      </c>
      <c r="BA1347" t="s"/>
      <c r="BB1347" t="n">
        <v>389614</v>
      </c>
      <c r="BC1347" t="n">
        <v>13.27789</v>
      </c>
      <c r="BD1347" t="n">
        <v>52.48781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1739</v>
      </c>
      <c r="F1348" t="n">
        <v>-1</v>
      </c>
      <c r="G1348" t="s">
        <v>74</v>
      </c>
      <c r="H1348" t="s">
        <v>75</v>
      </c>
      <c r="I1348" t="s"/>
      <c r="J1348" t="s">
        <v>74</v>
      </c>
      <c r="K1348" t="n">
        <v>84</v>
      </c>
      <c r="L1348" t="s">
        <v>76</v>
      </c>
      <c r="M1348" t="s"/>
      <c r="N1348" t="s">
        <v>121</v>
      </c>
      <c r="O1348" t="s">
        <v>78</v>
      </c>
      <c r="P1348" t="s">
        <v>1739</v>
      </c>
      <c r="Q1348" t="s"/>
      <c r="R1348" t="s">
        <v>119</v>
      </c>
      <c r="S1348" t="s">
        <v>777</v>
      </c>
      <c r="T1348" t="s">
        <v>81</v>
      </c>
      <c r="U1348" t="s">
        <v>82</v>
      </c>
      <c r="V1348" t="s">
        <v>83</v>
      </c>
      <c r="W1348" t="s">
        <v>84</v>
      </c>
      <c r="X1348" t="s"/>
      <c r="Y1348" t="s">
        <v>85</v>
      </c>
      <c r="Z1348">
        <f>HYPERLINK("https://hotelmonitor-cachepage.eclerx.com/savepage/tk_15444268018461106_sr_2399.html","info")</f>
        <v/>
      </c>
      <c r="AA1348" t="n">
        <v>-6796580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88</v>
      </c>
      <c r="AO1348" t="s"/>
      <c r="AP1348" t="n">
        <v>215</v>
      </c>
      <c r="AQ1348" t="s">
        <v>89</v>
      </c>
      <c r="AR1348" t="s"/>
      <c r="AS1348" t="s"/>
      <c r="AT1348" t="s">
        <v>90</v>
      </c>
      <c r="AU1348" t="s"/>
      <c r="AV1348" t="s"/>
      <c r="AW1348" t="s"/>
      <c r="AX1348" t="s"/>
      <c r="AY1348" t="n">
        <v>6796580</v>
      </c>
      <c r="AZ1348" t="s">
        <v>1741</v>
      </c>
      <c r="BA1348" t="s"/>
      <c r="BB1348" t="n">
        <v>389614</v>
      </c>
      <c r="BC1348" t="n">
        <v>13.27789</v>
      </c>
      <c r="BD1348" t="n">
        <v>52.48781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1739</v>
      </c>
      <c r="F1349" t="n">
        <v>-1</v>
      </c>
      <c r="G1349" t="s">
        <v>74</v>
      </c>
      <c r="H1349" t="s">
        <v>75</v>
      </c>
      <c r="I1349" t="s"/>
      <c r="J1349" t="s">
        <v>74</v>
      </c>
      <c r="K1349" t="n">
        <v>101</v>
      </c>
      <c r="L1349" t="s">
        <v>76</v>
      </c>
      <c r="M1349" t="s"/>
      <c r="N1349" t="s">
        <v>219</v>
      </c>
      <c r="O1349" t="s">
        <v>78</v>
      </c>
      <c r="P1349" t="s">
        <v>1739</v>
      </c>
      <c r="Q1349" t="s"/>
      <c r="R1349" t="s">
        <v>119</v>
      </c>
      <c r="S1349" t="s">
        <v>885</v>
      </c>
      <c r="T1349" t="s">
        <v>81</v>
      </c>
      <c r="U1349" t="s">
        <v>82</v>
      </c>
      <c r="V1349" t="s">
        <v>83</v>
      </c>
      <c r="W1349" t="s">
        <v>84</v>
      </c>
      <c r="X1349" t="s"/>
      <c r="Y1349" t="s">
        <v>85</v>
      </c>
      <c r="Z1349">
        <f>HYPERLINK("https://hotelmonitor-cachepage.eclerx.com/savepage/tk_15444268018461106_sr_2399.html","info")</f>
        <v/>
      </c>
      <c r="AA1349" t="n">
        <v>-6796580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88</v>
      </c>
      <c r="AO1349" t="s"/>
      <c r="AP1349" t="n">
        <v>215</v>
      </c>
      <c r="AQ1349" t="s">
        <v>89</v>
      </c>
      <c r="AR1349" t="s"/>
      <c r="AS1349" t="s"/>
      <c r="AT1349" t="s">
        <v>90</v>
      </c>
      <c r="AU1349" t="s"/>
      <c r="AV1349" t="s"/>
      <c r="AW1349" t="s"/>
      <c r="AX1349" t="s"/>
      <c r="AY1349" t="n">
        <v>6796580</v>
      </c>
      <c r="AZ1349" t="s">
        <v>1741</v>
      </c>
      <c r="BA1349" t="s"/>
      <c r="BB1349" t="n">
        <v>389614</v>
      </c>
      <c r="BC1349" t="n">
        <v>13.27789</v>
      </c>
      <c r="BD1349" t="n">
        <v>52.48781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1742</v>
      </c>
      <c r="F1350" t="n">
        <v>743236</v>
      </c>
      <c r="G1350" t="s">
        <v>74</v>
      </c>
      <c r="H1350" t="s">
        <v>75</v>
      </c>
      <c r="I1350" t="s"/>
      <c r="J1350" t="s">
        <v>74</v>
      </c>
      <c r="K1350" t="n">
        <v>82</v>
      </c>
      <c r="L1350" t="s">
        <v>76</v>
      </c>
      <c r="M1350" t="s"/>
      <c r="N1350" t="s">
        <v>1743</v>
      </c>
      <c r="O1350" t="s">
        <v>78</v>
      </c>
      <c r="P1350" t="s">
        <v>1744</v>
      </c>
      <c r="Q1350" t="s"/>
      <c r="R1350" t="s">
        <v>79</v>
      </c>
      <c r="S1350" t="s">
        <v>525</v>
      </c>
      <c r="T1350" t="s">
        <v>81</v>
      </c>
      <c r="U1350" t="s">
        <v>82</v>
      </c>
      <c r="V1350" t="s">
        <v>83</v>
      </c>
      <c r="W1350" t="s">
        <v>84</v>
      </c>
      <c r="X1350" t="s"/>
      <c r="Y1350" t="s">
        <v>85</v>
      </c>
      <c r="Z1350">
        <f>HYPERLINK("https://hotelmonitor-cachepage.eclerx.com/savepage/tk_15444265888486507_sr_2399.html","info")</f>
        <v/>
      </c>
      <c r="AA1350" t="n">
        <v>143564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88</v>
      </c>
      <c r="AO1350" t="s"/>
      <c r="AP1350" t="n">
        <v>153</v>
      </c>
      <c r="AQ1350" t="s">
        <v>89</v>
      </c>
      <c r="AR1350" t="s"/>
      <c r="AS1350" t="s"/>
      <c r="AT1350" t="s">
        <v>90</v>
      </c>
      <c r="AU1350" t="s"/>
      <c r="AV1350" t="s"/>
      <c r="AW1350" t="s"/>
      <c r="AX1350" t="s"/>
      <c r="AY1350" t="n">
        <v>1030100</v>
      </c>
      <c r="AZ1350" t="s"/>
      <c r="BA1350" t="s"/>
      <c r="BB1350" t="n">
        <v>521649</v>
      </c>
      <c r="BC1350" t="n">
        <v>13.331228</v>
      </c>
      <c r="BD1350" t="n">
        <v>52.501907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1742</v>
      </c>
      <c r="F1351" t="n">
        <v>743236</v>
      </c>
      <c r="G1351" t="s">
        <v>74</v>
      </c>
      <c r="H1351" t="s">
        <v>75</v>
      </c>
      <c r="I1351" t="s"/>
      <c r="J1351" t="s">
        <v>74</v>
      </c>
      <c r="K1351" t="n">
        <v>114</v>
      </c>
      <c r="L1351" t="s">
        <v>76</v>
      </c>
      <c r="M1351" t="s"/>
      <c r="N1351" t="s">
        <v>1743</v>
      </c>
      <c r="O1351" t="s">
        <v>78</v>
      </c>
      <c r="P1351" t="s">
        <v>1744</v>
      </c>
      <c r="Q1351" t="s"/>
      <c r="R1351" t="s">
        <v>79</v>
      </c>
      <c r="S1351" t="s">
        <v>111</v>
      </c>
      <c r="T1351" t="s">
        <v>81</v>
      </c>
      <c r="U1351" t="s">
        <v>82</v>
      </c>
      <c r="V1351" t="s">
        <v>83</v>
      </c>
      <c r="W1351" t="s">
        <v>108</v>
      </c>
      <c r="X1351" t="s"/>
      <c r="Y1351" t="s">
        <v>85</v>
      </c>
      <c r="Z1351">
        <f>HYPERLINK("https://hotelmonitor-cachepage.eclerx.com/savepage/tk_15444265888486507_sr_2399.html","info")</f>
        <v/>
      </c>
      <c r="AA1351" t="n">
        <v>143564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88</v>
      </c>
      <c r="AO1351" t="s"/>
      <c r="AP1351" t="n">
        <v>153</v>
      </c>
      <c r="AQ1351" t="s">
        <v>89</v>
      </c>
      <c r="AR1351" t="s"/>
      <c r="AS1351" t="s"/>
      <c r="AT1351" t="s">
        <v>90</v>
      </c>
      <c r="AU1351" t="s"/>
      <c r="AV1351" t="s"/>
      <c r="AW1351" t="s"/>
      <c r="AX1351" t="s"/>
      <c r="AY1351" t="n">
        <v>1030100</v>
      </c>
      <c r="AZ1351" t="s"/>
      <c r="BA1351" t="s"/>
      <c r="BB1351" t="n">
        <v>521649</v>
      </c>
      <c r="BC1351" t="n">
        <v>13.331228</v>
      </c>
      <c r="BD1351" t="n">
        <v>52.501907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1742</v>
      </c>
      <c r="F1352" t="n">
        <v>743236</v>
      </c>
      <c r="G1352" t="s">
        <v>74</v>
      </c>
      <c r="H1352" t="s">
        <v>75</v>
      </c>
      <c r="I1352" t="s"/>
      <c r="J1352" t="s">
        <v>74</v>
      </c>
      <c r="K1352" t="n">
        <v>151</v>
      </c>
      <c r="L1352" t="s">
        <v>76</v>
      </c>
      <c r="M1352" t="s"/>
      <c r="N1352" t="s">
        <v>392</v>
      </c>
      <c r="O1352" t="s">
        <v>78</v>
      </c>
      <c r="P1352" t="s">
        <v>1744</v>
      </c>
      <c r="Q1352" t="s"/>
      <c r="R1352" t="s">
        <v>79</v>
      </c>
      <c r="S1352" t="s">
        <v>1745</v>
      </c>
      <c r="T1352" t="s">
        <v>81</v>
      </c>
      <c r="U1352" t="s">
        <v>82</v>
      </c>
      <c r="V1352" t="s">
        <v>83</v>
      </c>
      <c r="W1352" t="s">
        <v>84</v>
      </c>
      <c r="X1352" t="s"/>
      <c r="Y1352" t="s">
        <v>85</v>
      </c>
      <c r="Z1352">
        <f>HYPERLINK("https://hotelmonitor-cachepage.eclerx.com/savepage/tk_15444265888486507_sr_2399.html","info")</f>
        <v/>
      </c>
      <c r="AA1352" t="n">
        <v>143564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88</v>
      </c>
      <c r="AO1352" t="s"/>
      <c r="AP1352" t="n">
        <v>153</v>
      </c>
      <c r="AQ1352" t="s">
        <v>89</v>
      </c>
      <c r="AR1352" t="s"/>
      <c r="AS1352" t="s"/>
      <c r="AT1352" t="s">
        <v>90</v>
      </c>
      <c r="AU1352" t="s"/>
      <c r="AV1352" t="s"/>
      <c r="AW1352" t="s"/>
      <c r="AX1352" t="s"/>
      <c r="AY1352" t="n">
        <v>1030100</v>
      </c>
      <c r="AZ1352" t="s"/>
      <c r="BA1352" t="s"/>
      <c r="BB1352" t="n">
        <v>521649</v>
      </c>
      <c r="BC1352" t="n">
        <v>13.331228</v>
      </c>
      <c r="BD1352" t="n">
        <v>52.501907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1742</v>
      </c>
      <c r="F1353" t="n">
        <v>743236</v>
      </c>
      <c r="G1353" t="s">
        <v>74</v>
      </c>
      <c r="H1353" t="s">
        <v>75</v>
      </c>
      <c r="I1353" t="s"/>
      <c r="J1353" t="s">
        <v>74</v>
      </c>
      <c r="K1353" t="n">
        <v>204</v>
      </c>
      <c r="L1353" t="s">
        <v>76</v>
      </c>
      <c r="M1353" t="s"/>
      <c r="N1353" t="s">
        <v>1746</v>
      </c>
      <c r="O1353" t="s">
        <v>78</v>
      </c>
      <c r="P1353" t="s">
        <v>1744</v>
      </c>
      <c r="Q1353" t="s"/>
      <c r="R1353" t="s">
        <v>79</v>
      </c>
      <c r="S1353" t="s">
        <v>909</v>
      </c>
      <c r="T1353" t="s">
        <v>81</v>
      </c>
      <c r="U1353" t="s">
        <v>82</v>
      </c>
      <c r="V1353" t="s">
        <v>83</v>
      </c>
      <c r="W1353" t="s">
        <v>108</v>
      </c>
      <c r="X1353" t="s"/>
      <c r="Y1353" t="s">
        <v>85</v>
      </c>
      <c r="Z1353">
        <f>HYPERLINK("https://hotelmonitor-cachepage.eclerx.com/savepage/tk_15444265888486507_sr_2399.html","info")</f>
        <v/>
      </c>
      <c r="AA1353" t="n">
        <v>143564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88</v>
      </c>
      <c r="AO1353" t="s"/>
      <c r="AP1353" t="n">
        <v>153</v>
      </c>
      <c r="AQ1353" t="s">
        <v>89</v>
      </c>
      <c r="AR1353" t="s"/>
      <c r="AS1353" t="s"/>
      <c r="AT1353" t="s">
        <v>90</v>
      </c>
      <c r="AU1353" t="s"/>
      <c r="AV1353" t="s"/>
      <c r="AW1353" t="s"/>
      <c r="AX1353" t="s"/>
      <c r="AY1353" t="n">
        <v>1030100</v>
      </c>
      <c r="AZ1353" t="s"/>
      <c r="BA1353" t="s"/>
      <c r="BB1353" t="n">
        <v>521649</v>
      </c>
      <c r="BC1353" t="n">
        <v>13.331228</v>
      </c>
      <c r="BD1353" t="n">
        <v>52.501907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1747</v>
      </c>
      <c r="F1354" t="n">
        <v>382567</v>
      </c>
      <c r="G1354" t="s">
        <v>74</v>
      </c>
      <c r="H1354" t="s">
        <v>75</v>
      </c>
      <c r="I1354" t="s"/>
      <c r="J1354" t="s">
        <v>74</v>
      </c>
      <c r="K1354" t="n">
        <v>89</v>
      </c>
      <c r="L1354" t="s">
        <v>76</v>
      </c>
      <c r="M1354" t="s"/>
      <c r="N1354" t="s">
        <v>158</v>
      </c>
      <c r="O1354" t="s">
        <v>78</v>
      </c>
      <c r="P1354" t="s">
        <v>1748</v>
      </c>
      <c r="Q1354" t="s"/>
      <c r="R1354" t="s">
        <v>277</v>
      </c>
      <c r="S1354" t="s">
        <v>94</v>
      </c>
      <c r="T1354" t="s">
        <v>81</v>
      </c>
      <c r="U1354" t="s">
        <v>82</v>
      </c>
      <c r="V1354" t="s">
        <v>83</v>
      </c>
      <c r="W1354" t="s">
        <v>84</v>
      </c>
      <c r="X1354" t="s"/>
      <c r="Y1354" t="s">
        <v>85</v>
      </c>
      <c r="Z1354">
        <f>HYPERLINK("https://hotelmonitor-cachepage.eclerx.com/savepage/tk_1544427158460976_sr_2399.html","info")</f>
        <v/>
      </c>
      <c r="AA1354" t="n">
        <v>5950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88</v>
      </c>
      <c r="AO1354" t="s"/>
      <c r="AP1354" t="n">
        <v>321</v>
      </c>
      <c r="AQ1354" t="s">
        <v>89</v>
      </c>
      <c r="AR1354" t="s"/>
      <c r="AS1354" t="s"/>
      <c r="AT1354" t="s">
        <v>90</v>
      </c>
      <c r="AU1354" t="s"/>
      <c r="AV1354" t="s"/>
      <c r="AW1354" t="s"/>
      <c r="AX1354" t="s"/>
      <c r="AY1354" t="n">
        <v>937891</v>
      </c>
      <c r="AZ1354" t="s">
        <v>1749</v>
      </c>
      <c r="BA1354" t="s"/>
      <c r="BB1354" t="n">
        <v>393</v>
      </c>
      <c r="BC1354" t="n">
        <v>13.327342</v>
      </c>
      <c r="BD1354" t="n">
        <v>52.503177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1747</v>
      </c>
      <c r="F1355" t="n">
        <v>382567</v>
      </c>
      <c r="G1355" t="s">
        <v>74</v>
      </c>
      <c r="H1355" t="s">
        <v>75</v>
      </c>
      <c r="I1355" t="s"/>
      <c r="J1355" t="s">
        <v>74</v>
      </c>
      <c r="K1355" t="n">
        <v>99</v>
      </c>
      <c r="L1355" t="s">
        <v>76</v>
      </c>
      <c r="M1355" t="s"/>
      <c r="N1355" t="s">
        <v>113</v>
      </c>
      <c r="O1355" t="s">
        <v>78</v>
      </c>
      <c r="P1355" t="s">
        <v>1748</v>
      </c>
      <c r="Q1355" t="s"/>
      <c r="R1355" t="s">
        <v>277</v>
      </c>
      <c r="S1355" t="s">
        <v>103</v>
      </c>
      <c r="T1355" t="s">
        <v>81</v>
      </c>
      <c r="U1355" t="s">
        <v>82</v>
      </c>
      <c r="V1355" t="s">
        <v>83</v>
      </c>
      <c r="W1355" t="s">
        <v>84</v>
      </c>
      <c r="X1355" t="s"/>
      <c r="Y1355" t="s">
        <v>85</v>
      </c>
      <c r="Z1355">
        <f>HYPERLINK("https://hotelmonitor-cachepage.eclerx.com/savepage/tk_1544427158460976_sr_2399.html","info")</f>
        <v/>
      </c>
      <c r="AA1355" t="n">
        <v>5950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88</v>
      </c>
      <c r="AO1355" t="s"/>
      <c r="AP1355" t="n">
        <v>321</v>
      </c>
      <c r="AQ1355" t="s">
        <v>89</v>
      </c>
      <c r="AR1355" t="s"/>
      <c r="AS1355" t="s"/>
      <c r="AT1355" t="s">
        <v>90</v>
      </c>
      <c r="AU1355" t="s"/>
      <c r="AV1355" t="s"/>
      <c r="AW1355" t="s"/>
      <c r="AX1355" t="s"/>
      <c r="AY1355" t="n">
        <v>937891</v>
      </c>
      <c r="AZ1355" t="s">
        <v>1749</v>
      </c>
      <c r="BA1355" t="s"/>
      <c r="BB1355" t="n">
        <v>393</v>
      </c>
      <c r="BC1355" t="n">
        <v>13.327342</v>
      </c>
      <c r="BD1355" t="n">
        <v>52.503177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1747</v>
      </c>
      <c r="F1356" t="n">
        <v>382567</v>
      </c>
      <c r="G1356" t="s">
        <v>74</v>
      </c>
      <c r="H1356" t="s">
        <v>75</v>
      </c>
      <c r="I1356" t="s"/>
      <c r="J1356" t="s">
        <v>74</v>
      </c>
      <c r="K1356" t="n">
        <v>109</v>
      </c>
      <c r="L1356" t="s">
        <v>76</v>
      </c>
      <c r="M1356" t="s"/>
      <c r="N1356" t="s">
        <v>129</v>
      </c>
      <c r="O1356" t="s">
        <v>78</v>
      </c>
      <c r="P1356" t="s">
        <v>1748</v>
      </c>
      <c r="Q1356" t="s"/>
      <c r="R1356" t="s">
        <v>277</v>
      </c>
      <c r="S1356" t="s">
        <v>562</v>
      </c>
      <c r="T1356" t="s">
        <v>81</v>
      </c>
      <c r="U1356" t="s">
        <v>82</v>
      </c>
      <c r="V1356" t="s">
        <v>83</v>
      </c>
      <c r="W1356" t="s">
        <v>84</v>
      </c>
      <c r="X1356" t="s"/>
      <c r="Y1356" t="s">
        <v>85</v>
      </c>
      <c r="Z1356">
        <f>HYPERLINK("https://hotelmonitor-cachepage.eclerx.com/savepage/tk_1544427158460976_sr_2399.html","info")</f>
        <v/>
      </c>
      <c r="AA1356" t="n">
        <v>5950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88</v>
      </c>
      <c r="AO1356" t="s"/>
      <c r="AP1356" t="n">
        <v>321</v>
      </c>
      <c r="AQ1356" t="s">
        <v>89</v>
      </c>
      <c r="AR1356" t="s"/>
      <c r="AS1356" t="s"/>
      <c r="AT1356" t="s">
        <v>90</v>
      </c>
      <c r="AU1356" t="s"/>
      <c r="AV1356" t="s"/>
      <c r="AW1356" t="s"/>
      <c r="AX1356" t="s"/>
      <c r="AY1356" t="n">
        <v>937891</v>
      </c>
      <c r="AZ1356" t="s">
        <v>1749</v>
      </c>
      <c r="BA1356" t="s"/>
      <c r="BB1356" t="n">
        <v>393</v>
      </c>
      <c r="BC1356" t="n">
        <v>13.327342</v>
      </c>
      <c r="BD1356" t="n">
        <v>52.503177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1747</v>
      </c>
      <c r="F1357" t="n">
        <v>382567</v>
      </c>
      <c r="G1357" t="s">
        <v>74</v>
      </c>
      <c r="H1357" t="s">
        <v>75</v>
      </c>
      <c r="I1357" t="s"/>
      <c r="J1357" t="s">
        <v>74</v>
      </c>
      <c r="K1357" t="n">
        <v>149</v>
      </c>
      <c r="L1357" t="s">
        <v>76</v>
      </c>
      <c r="M1357" t="s"/>
      <c r="N1357" t="s">
        <v>179</v>
      </c>
      <c r="O1357" t="s">
        <v>78</v>
      </c>
      <c r="P1357" t="s">
        <v>1748</v>
      </c>
      <c r="Q1357" t="s"/>
      <c r="R1357" t="s">
        <v>277</v>
      </c>
      <c r="S1357" t="s">
        <v>245</v>
      </c>
      <c r="T1357" t="s">
        <v>81</v>
      </c>
      <c r="U1357" t="s">
        <v>82</v>
      </c>
      <c r="V1357" t="s">
        <v>83</v>
      </c>
      <c r="W1357" t="s">
        <v>84</v>
      </c>
      <c r="X1357" t="s"/>
      <c r="Y1357" t="s">
        <v>85</v>
      </c>
      <c r="Z1357">
        <f>HYPERLINK("https://hotelmonitor-cachepage.eclerx.com/savepage/tk_1544427158460976_sr_2399.html","info")</f>
        <v/>
      </c>
      <c r="AA1357" t="n">
        <v>5950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88</v>
      </c>
      <c r="AO1357" t="s"/>
      <c r="AP1357" t="n">
        <v>321</v>
      </c>
      <c r="AQ1357" t="s">
        <v>89</v>
      </c>
      <c r="AR1357" t="s"/>
      <c r="AS1357" t="s"/>
      <c r="AT1357" t="s">
        <v>90</v>
      </c>
      <c r="AU1357" t="s"/>
      <c r="AV1357" t="s"/>
      <c r="AW1357" t="s"/>
      <c r="AX1357" t="s"/>
      <c r="AY1357" t="n">
        <v>937891</v>
      </c>
      <c r="AZ1357" t="s">
        <v>1749</v>
      </c>
      <c r="BA1357" t="s"/>
      <c r="BB1357" t="n">
        <v>393</v>
      </c>
      <c r="BC1357" t="n">
        <v>13.327342</v>
      </c>
      <c r="BD1357" t="n">
        <v>52.503177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1750</v>
      </c>
      <c r="F1358" t="n">
        <v>1614084</v>
      </c>
      <c r="G1358" t="s">
        <v>74</v>
      </c>
      <c r="H1358" t="s">
        <v>75</v>
      </c>
      <c r="I1358" t="s"/>
      <c r="J1358" t="s">
        <v>74</v>
      </c>
      <c r="K1358" t="n">
        <v>77.40000000000001</v>
      </c>
      <c r="L1358" t="s">
        <v>76</v>
      </c>
      <c r="M1358" t="s"/>
      <c r="N1358" t="s">
        <v>158</v>
      </c>
      <c r="O1358" t="s">
        <v>78</v>
      </c>
      <c r="P1358" t="s">
        <v>1751</v>
      </c>
      <c r="Q1358" t="s"/>
      <c r="R1358" t="s">
        <v>119</v>
      </c>
      <c r="S1358" t="s">
        <v>1752</v>
      </c>
      <c r="T1358" t="s">
        <v>81</v>
      </c>
      <c r="U1358" t="s">
        <v>82</v>
      </c>
      <c r="V1358" t="s">
        <v>83</v>
      </c>
      <c r="W1358" t="s">
        <v>84</v>
      </c>
      <c r="X1358" t="s"/>
      <c r="Y1358" t="s">
        <v>85</v>
      </c>
      <c r="Z1358">
        <f>HYPERLINK("https://hotelmonitor-cachepage.eclerx.com/savepage/tk_15444275238722706_sr_2399.html","info")</f>
        <v/>
      </c>
      <c r="AA1358" t="n">
        <v>275378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88</v>
      </c>
      <c r="AO1358" t="s"/>
      <c r="AP1358" t="n">
        <v>431</v>
      </c>
      <c r="AQ1358" t="s">
        <v>89</v>
      </c>
      <c r="AR1358" t="s"/>
      <c r="AS1358" t="s"/>
      <c r="AT1358" t="s">
        <v>90</v>
      </c>
      <c r="AU1358" t="s"/>
      <c r="AV1358" t="s"/>
      <c r="AW1358" t="s"/>
      <c r="AX1358" t="s"/>
      <c r="AY1358" t="n">
        <v>1626229</v>
      </c>
      <c r="AZ1358" t="s">
        <v>1753</v>
      </c>
      <c r="BA1358" t="s"/>
      <c r="BB1358" t="n">
        <v>2264</v>
      </c>
      <c r="BC1358" t="n">
        <v>13.344551</v>
      </c>
      <c r="BD1358" t="n">
        <v>52.503312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1750</v>
      </c>
      <c r="F1359" t="n">
        <v>1614084</v>
      </c>
      <c r="G1359" t="s">
        <v>74</v>
      </c>
      <c r="H1359" t="s">
        <v>75</v>
      </c>
      <c r="I1359" t="s"/>
      <c r="J1359" t="s">
        <v>74</v>
      </c>
      <c r="K1359" t="n">
        <v>86</v>
      </c>
      <c r="L1359" t="s">
        <v>76</v>
      </c>
      <c r="M1359" t="s"/>
      <c r="N1359" t="s">
        <v>113</v>
      </c>
      <c r="O1359" t="s">
        <v>78</v>
      </c>
      <c r="P1359" t="s">
        <v>1751</v>
      </c>
      <c r="Q1359" t="s"/>
      <c r="R1359" t="s">
        <v>119</v>
      </c>
      <c r="S1359" t="s">
        <v>818</v>
      </c>
      <c r="T1359" t="s">
        <v>81</v>
      </c>
      <c r="U1359" t="s">
        <v>82</v>
      </c>
      <c r="V1359" t="s">
        <v>83</v>
      </c>
      <c r="W1359" t="s">
        <v>84</v>
      </c>
      <c r="X1359" t="s"/>
      <c r="Y1359" t="s">
        <v>85</v>
      </c>
      <c r="Z1359">
        <f>HYPERLINK("https://hotelmonitor-cachepage.eclerx.com/savepage/tk_15444275238722706_sr_2399.html","info")</f>
        <v/>
      </c>
      <c r="AA1359" t="n">
        <v>275378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88</v>
      </c>
      <c r="AO1359" t="s"/>
      <c r="AP1359" t="n">
        <v>431</v>
      </c>
      <c r="AQ1359" t="s">
        <v>89</v>
      </c>
      <c r="AR1359" t="s"/>
      <c r="AS1359" t="s"/>
      <c r="AT1359" t="s">
        <v>90</v>
      </c>
      <c r="AU1359" t="s"/>
      <c r="AV1359" t="s"/>
      <c r="AW1359" t="s"/>
      <c r="AX1359" t="s"/>
      <c r="AY1359" t="n">
        <v>1626229</v>
      </c>
      <c r="AZ1359" t="s">
        <v>1753</v>
      </c>
      <c r="BA1359" t="s"/>
      <c r="BB1359" t="n">
        <v>2264</v>
      </c>
      <c r="BC1359" t="n">
        <v>13.344551</v>
      </c>
      <c r="BD1359" t="n">
        <v>52.503312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1750</v>
      </c>
      <c r="F1360" t="n">
        <v>1614084</v>
      </c>
      <c r="G1360" t="s">
        <v>74</v>
      </c>
      <c r="H1360" t="s">
        <v>75</v>
      </c>
      <c r="I1360" t="s"/>
      <c r="J1360" t="s">
        <v>74</v>
      </c>
      <c r="K1360" t="n">
        <v>95.2</v>
      </c>
      <c r="L1360" t="s">
        <v>76</v>
      </c>
      <c r="M1360" t="s"/>
      <c r="N1360" t="s">
        <v>1754</v>
      </c>
      <c r="O1360" t="s">
        <v>78</v>
      </c>
      <c r="P1360" t="s">
        <v>1751</v>
      </c>
      <c r="Q1360" t="s"/>
      <c r="R1360" t="s">
        <v>119</v>
      </c>
      <c r="S1360" t="s">
        <v>1755</v>
      </c>
      <c r="T1360" t="s">
        <v>81</v>
      </c>
      <c r="U1360" t="s">
        <v>82</v>
      </c>
      <c r="V1360" t="s">
        <v>83</v>
      </c>
      <c r="W1360" t="s">
        <v>84</v>
      </c>
      <c r="X1360" t="s"/>
      <c r="Y1360" t="s">
        <v>85</v>
      </c>
      <c r="Z1360">
        <f>HYPERLINK("https://hotelmonitor-cachepage.eclerx.com/savepage/tk_15444275238722706_sr_2399.html","info")</f>
        <v/>
      </c>
      <c r="AA1360" t="n">
        <v>275378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88</v>
      </c>
      <c r="AO1360" t="s"/>
      <c r="AP1360" t="n">
        <v>431</v>
      </c>
      <c r="AQ1360" t="s">
        <v>89</v>
      </c>
      <c r="AR1360" t="s"/>
      <c r="AS1360" t="s"/>
      <c r="AT1360" t="s">
        <v>90</v>
      </c>
      <c r="AU1360" t="s"/>
      <c r="AV1360" t="s"/>
      <c r="AW1360" t="s"/>
      <c r="AX1360" t="s"/>
      <c r="AY1360" t="n">
        <v>1626229</v>
      </c>
      <c r="AZ1360" t="s">
        <v>1753</v>
      </c>
      <c r="BA1360" t="s"/>
      <c r="BB1360" t="n">
        <v>2264</v>
      </c>
      <c r="BC1360" t="n">
        <v>13.344551</v>
      </c>
      <c r="BD1360" t="n">
        <v>52.503312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1750</v>
      </c>
      <c r="F1361" t="n">
        <v>1614084</v>
      </c>
      <c r="G1361" t="s">
        <v>74</v>
      </c>
      <c r="H1361" t="s">
        <v>75</v>
      </c>
      <c r="I1361" t="s"/>
      <c r="J1361" t="s">
        <v>74</v>
      </c>
      <c r="K1361" t="n">
        <v>102</v>
      </c>
      <c r="L1361" t="s">
        <v>76</v>
      </c>
      <c r="M1361" t="s"/>
      <c r="N1361" t="s">
        <v>129</v>
      </c>
      <c r="O1361" t="s">
        <v>78</v>
      </c>
      <c r="P1361" t="s">
        <v>1751</v>
      </c>
      <c r="Q1361" t="s"/>
      <c r="R1361" t="s">
        <v>119</v>
      </c>
      <c r="S1361" t="s">
        <v>402</v>
      </c>
      <c r="T1361" t="s">
        <v>81</v>
      </c>
      <c r="U1361" t="s">
        <v>82</v>
      </c>
      <c r="V1361" t="s">
        <v>83</v>
      </c>
      <c r="W1361" t="s">
        <v>84</v>
      </c>
      <c r="X1361" t="s"/>
      <c r="Y1361" t="s">
        <v>85</v>
      </c>
      <c r="Z1361">
        <f>HYPERLINK("https://hotelmonitor-cachepage.eclerx.com/savepage/tk_15444275238722706_sr_2399.html","info")</f>
        <v/>
      </c>
      <c r="AA1361" t="n">
        <v>275378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88</v>
      </c>
      <c r="AO1361" t="s"/>
      <c r="AP1361" t="n">
        <v>431</v>
      </c>
      <c r="AQ1361" t="s">
        <v>89</v>
      </c>
      <c r="AR1361" t="s"/>
      <c r="AS1361" t="s"/>
      <c r="AT1361" t="s">
        <v>90</v>
      </c>
      <c r="AU1361" t="s"/>
      <c r="AV1361" t="s"/>
      <c r="AW1361" t="s"/>
      <c r="AX1361" t="s"/>
      <c r="AY1361" t="n">
        <v>1626229</v>
      </c>
      <c r="AZ1361" t="s">
        <v>1753</v>
      </c>
      <c r="BA1361" t="s"/>
      <c r="BB1361" t="n">
        <v>2264</v>
      </c>
      <c r="BC1361" t="n">
        <v>13.344551</v>
      </c>
      <c r="BD1361" t="n">
        <v>52.503312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1750</v>
      </c>
      <c r="F1362" t="n">
        <v>1614084</v>
      </c>
      <c r="G1362" t="s">
        <v>74</v>
      </c>
      <c r="H1362" t="s">
        <v>75</v>
      </c>
      <c r="I1362" t="s"/>
      <c r="J1362" t="s">
        <v>74</v>
      </c>
      <c r="K1362" t="n">
        <v>132</v>
      </c>
      <c r="L1362" t="s">
        <v>76</v>
      </c>
      <c r="M1362" t="s"/>
      <c r="N1362" t="s">
        <v>886</v>
      </c>
      <c r="O1362" t="s">
        <v>78</v>
      </c>
      <c r="P1362" t="s">
        <v>1751</v>
      </c>
      <c r="Q1362" t="s"/>
      <c r="R1362" t="s">
        <v>119</v>
      </c>
      <c r="S1362" t="s">
        <v>1396</v>
      </c>
      <c r="T1362" t="s">
        <v>81</v>
      </c>
      <c r="U1362" t="s">
        <v>82</v>
      </c>
      <c r="V1362" t="s">
        <v>83</v>
      </c>
      <c r="W1362" t="s">
        <v>108</v>
      </c>
      <c r="X1362" t="s"/>
      <c r="Y1362" t="s">
        <v>85</v>
      </c>
      <c r="Z1362">
        <f>HYPERLINK("https://hotelmonitor-cachepage.eclerx.com/savepage/tk_15444275238722706_sr_2399.html","info")</f>
        <v/>
      </c>
      <c r="AA1362" t="n">
        <v>275378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88</v>
      </c>
      <c r="AO1362" t="s"/>
      <c r="AP1362" t="n">
        <v>431</v>
      </c>
      <c r="AQ1362" t="s">
        <v>89</v>
      </c>
      <c r="AR1362" t="s"/>
      <c r="AS1362" t="s"/>
      <c r="AT1362" t="s">
        <v>90</v>
      </c>
      <c r="AU1362" t="s"/>
      <c r="AV1362" t="s"/>
      <c r="AW1362" t="s"/>
      <c r="AX1362" t="s"/>
      <c r="AY1362" t="n">
        <v>1626229</v>
      </c>
      <c r="AZ1362" t="s">
        <v>1753</v>
      </c>
      <c r="BA1362" t="s"/>
      <c r="BB1362" t="n">
        <v>2264</v>
      </c>
      <c r="BC1362" t="n">
        <v>13.344551</v>
      </c>
      <c r="BD1362" t="n">
        <v>52.503312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1756</v>
      </c>
      <c r="F1363" t="n">
        <v>-1</v>
      </c>
      <c r="G1363" t="s">
        <v>74</v>
      </c>
      <c r="H1363" t="s">
        <v>75</v>
      </c>
      <c r="I1363" t="s"/>
      <c r="J1363" t="s">
        <v>74</v>
      </c>
      <c r="K1363" t="n">
        <v>74.38</v>
      </c>
      <c r="L1363" t="s">
        <v>76</v>
      </c>
      <c r="M1363" t="s"/>
      <c r="N1363" t="s">
        <v>158</v>
      </c>
      <c r="O1363" t="s">
        <v>78</v>
      </c>
      <c r="P1363" t="s">
        <v>1756</v>
      </c>
      <c r="Q1363" t="s"/>
      <c r="R1363" t="s">
        <v>79</v>
      </c>
      <c r="S1363" t="s">
        <v>1757</v>
      </c>
      <c r="T1363" t="s">
        <v>81</v>
      </c>
      <c r="U1363" t="s">
        <v>82</v>
      </c>
      <c r="V1363" t="s">
        <v>83</v>
      </c>
      <c r="W1363" t="s">
        <v>84</v>
      </c>
      <c r="X1363" t="s"/>
      <c r="Y1363" t="s">
        <v>85</v>
      </c>
      <c r="Z1363">
        <f>HYPERLINK("https://hotelmonitor-cachepage.eclerx.com/savepage/tk_15444263617274833_sr_2399.html","info")</f>
        <v/>
      </c>
      <c r="AA1363" t="n">
        <v>-4481134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88</v>
      </c>
      <c r="AO1363" t="s"/>
      <c r="AP1363" t="n">
        <v>89</v>
      </c>
      <c r="AQ1363" t="s">
        <v>89</v>
      </c>
      <c r="AR1363" t="s"/>
      <c r="AS1363" t="s"/>
      <c r="AT1363" t="s">
        <v>90</v>
      </c>
      <c r="AU1363" t="s"/>
      <c r="AV1363" t="s"/>
      <c r="AW1363" t="s"/>
      <c r="AX1363" t="s"/>
      <c r="AY1363" t="n">
        <v>4481134</v>
      </c>
      <c r="AZ1363" t="s">
        <v>1758</v>
      </c>
      <c r="BA1363" t="s"/>
      <c r="BB1363" t="n">
        <v>547897</v>
      </c>
      <c r="BC1363" t="n">
        <v>13.388527</v>
      </c>
      <c r="BD1363" t="n">
        <v>52.507708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1756</v>
      </c>
      <c r="F1364" t="n">
        <v>-1</v>
      </c>
      <c r="G1364" t="s">
        <v>74</v>
      </c>
      <c r="H1364" t="s">
        <v>75</v>
      </c>
      <c r="I1364" t="s"/>
      <c r="J1364" t="s">
        <v>74</v>
      </c>
      <c r="K1364" t="n">
        <v>82.88</v>
      </c>
      <c r="L1364" t="s">
        <v>76</v>
      </c>
      <c r="M1364" t="s"/>
      <c r="N1364" t="s">
        <v>1759</v>
      </c>
      <c r="O1364" t="s">
        <v>78</v>
      </c>
      <c r="P1364" t="s">
        <v>1756</v>
      </c>
      <c r="Q1364" t="s"/>
      <c r="R1364" t="s">
        <v>79</v>
      </c>
      <c r="S1364" t="s">
        <v>1760</v>
      </c>
      <c r="T1364" t="s">
        <v>81</v>
      </c>
      <c r="U1364" t="s">
        <v>82</v>
      </c>
      <c r="V1364" t="s">
        <v>83</v>
      </c>
      <c r="W1364" t="s">
        <v>84</v>
      </c>
      <c r="X1364" t="s"/>
      <c r="Y1364" t="s">
        <v>85</v>
      </c>
      <c r="Z1364">
        <f>HYPERLINK("https://hotelmonitor-cachepage.eclerx.com/savepage/tk_15444263617274833_sr_2399.html","info")</f>
        <v/>
      </c>
      <c r="AA1364" t="n">
        <v>-4481134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88</v>
      </c>
      <c r="AO1364" t="s"/>
      <c r="AP1364" t="n">
        <v>89</v>
      </c>
      <c r="AQ1364" t="s">
        <v>89</v>
      </c>
      <c r="AR1364" t="s"/>
      <c r="AS1364" t="s"/>
      <c r="AT1364" t="s">
        <v>90</v>
      </c>
      <c r="AU1364" t="s"/>
      <c r="AV1364" t="s"/>
      <c r="AW1364" t="s"/>
      <c r="AX1364" t="s"/>
      <c r="AY1364" t="n">
        <v>4481134</v>
      </c>
      <c r="AZ1364" t="s">
        <v>1758</v>
      </c>
      <c r="BA1364" t="s"/>
      <c r="BB1364" t="n">
        <v>547897</v>
      </c>
      <c r="BC1364" t="n">
        <v>13.388527</v>
      </c>
      <c r="BD1364" t="n">
        <v>52.507708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1756</v>
      </c>
      <c r="F1365" t="n">
        <v>-1</v>
      </c>
      <c r="G1365" t="s">
        <v>74</v>
      </c>
      <c r="H1365" t="s">
        <v>75</v>
      </c>
      <c r="I1365" t="s"/>
      <c r="J1365" t="s">
        <v>74</v>
      </c>
      <c r="K1365" t="n">
        <v>97.5</v>
      </c>
      <c r="L1365" t="s">
        <v>76</v>
      </c>
      <c r="M1365" t="s"/>
      <c r="N1365" t="s">
        <v>129</v>
      </c>
      <c r="O1365" t="s">
        <v>78</v>
      </c>
      <c r="P1365" t="s">
        <v>1756</v>
      </c>
      <c r="Q1365" t="s"/>
      <c r="R1365" t="s">
        <v>79</v>
      </c>
      <c r="S1365" t="s">
        <v>1761</v>
      </c>
      <c r="T1365" t="s">
        <v>81</v>
      </c>
      <c r="U1365" t="s">
        <v>82</v>
      </c>
      <c r="V1365" t="s">
        <v>83</v>
      </c>
      <c r="W1365" t="s">
        <v>84</v>
      </c>
      <c r="X1365" t="s"/>
      <c r="Y1365" t="s">
        <v>85</v>
      </c>
      <c r="Z1365">
        <f>HYPERLINK("https://hotelmonitor-cachepage.eclerx.com/savepage/tk_15444263617274833_sr_2399.html","info")</f>
        <v/>
      </c>
      <c r="AA1365" t="n">
        <v>-4481134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88</v>
      </c>
      <c r="AO1365" t="s"/>
      <c r="AP1365" t="n">
        <v>89</v>
      </c>
      <c r="AQ1365" t="s">
        <v>89</v>
      </c>
      <c r="AR1365" t="s"/>
      <c r="AS1365" t="s"/>
      <c r="AT1365" t="s">
        <v>90</v>
      </c>
      <c r="AU1365" t="s"/>
      <c r="AV1365" t="s"/>
      <c r="AW1365" t="s"/>
      <c r="AX1365" t="s"/>
      <c r="AY1365" t="n">
        <v>4481134</v>
      </c>
      <c r="AZ1365" t="s">
        <v>1758</v>
      </c>
      <c r="BA1365" t="s"/>
      <c r="BB1365" t="n">
        <v>547897</v>
      </c>
      <c r="BC1365" t="n">
        <v>13.388527</v>
      </c>
      <c r="BD1365" t="n">
        <v>52.507708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1756</v>
      </c>
      <c r="F1366" t="n">
        <v>-1</v>
      </c>
      <c r="G1366" t="s">
        <v>74</v>
      </c>
      <c r="H1366" t="s">
        <v>75</v>
      </c>
      <c r="I1366" t="s"/>
      <c r="J1366" t="s">
        <v>74</v>
      </c>
      <c r="K1366" t="n">
        <v>150.88</v>
      </c>
      <c r="L1366" t="s">
        <v>76</v>
      </c>
      <c r="M1366" t="s"/>
      <c r="N1366" t="s">
        <v>1762</v>
      </c>
      <c r="O1366" t="s">
        <v>78</v>
      </c>
      <c r="P1366" t="s">
        <v>1756</v>
      </c>
      <c r="Q1366" t="s"/>
      <c r="R1366" t="s">
        <v>79</v>
      </c>
      <c r="S1366" t="s">
        <v>1763</v>
      </c>
      <c r="T1366" t="s">
        <v>81</v>
      </c>
      <c r="U1366" t="s">
        <v>82</v>
      </c>
      <c r="V1366" t="s">
        <v>83</v>
      </c>
      <c r="W1366" t="s">
        <v>84</v>
      </c>
      <c r="X1366" t="s"/>
      <c r="Y1366" t="s">
        <v>85</v>
      </c>
      <c r="Z1366">
        <f>HYPERLINK("https://hotelmonitor-cachepage.eclerx.com/savepage/tk_15444263617274833_sr_2399.html","info")</f>
        <v/>
      </c>
      <c r="AA1366" t="n">
        <v>-4481134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88</v>
      </c>
      <c r="AO1366" t="s"/>
      <c r="AP1366" t="n">
        <v>89</v>
      </c>
      <c r="AQ1366" t="s">
        <v>89</v>
      </c>
      <c r="AR1366" t="s"/>
      <c r="AS1366" t="s"/>
      <c r="AT1366" t="s">
        <v>90</v>
      </c>
      <c r="AU1366" t="s"/>
      <c r="AV1366" t="s"/>
      <c r="AW1366" t="s"/>
      <c r="AX1366" t="s"/>
      <c r="AY1366" t="n">
        <v>4481134</v>
      </c>
      <c r="AZ1366" t="s">
        <v>1758</v>
      </c>
      <c r="BA1366" t="s"/>
      <c r="BB1366" t="n">
        <v>547897</v>
      </c>
      <c r="BC1366" t="n">
        <v>13.388527</v>
      </c>
      <c r="BD1366" t="n">
        <v>52.507708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1756</v>
      </c>
      <c r="F1367" t="n">
        <v>-1</v>
      </c>
      <c r="G1367" t="s">
        <v>74</v>
      </c>
      <c r="H1367" t="s">
        <v>75</v>
      </c>
      <c r="I1367" t="s"/>
      <c r="J1367" t="s">
        <v>74</v>
      </c>
      <c r="K1367" t="n">
        <v>177.5</v>
      </c>
      <c r="L1367" t="s">
        <v>76</v>
      </c>
      <c r="M1367" t="s"/>
      <c r="N1367" t="s">
        <v>1764</v>
      </c>
      <c r="O1367" t="s">
        <v>78</v>
      </c>
      <c r="P1367" t="s">
        <v>1756</v>
      </c>
      <c r="Q1367" t="s"/>
      <c r="R1367" t="s">
        <v>79</v>
      </c>
      <c r="S1367" t="s">
        <v>1583</v>
      </c>
      <c r="T1367" t="s">
        <v>81</v>
      </c>
      <c r="U1367" t="s">
        <v>82</v>
      </c>
      <c r="V1367" t="s">
        <v>83</v>
      </c>
      <c r="W1367" t="s">
        <v>84</v>
      </c>
      <c r="X1367" t="s"/>
      <c r="Y1367" t="s">
        <v>85</v>
      </c>
      <c r="Z1367">
        <f>HYPERLINK("https://hotelmonitor-cachepage.eclerx.com/savepage/tk_15444263617274833_sr_2399.html","info")</f>
        <v/>
      </c>
      <c r="AA1367" t="n">
        <v>-4481134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88</v>
      </c>
      <c r="AO1367" t="s"/>
      <c r="AP1367" t="n">
        <v>89</v>
      </c>
      <c r="AQ1367" t="s">
        <v>89</v>
      </c>
      <c r="AR1367" t="s"/>
      <c r="AS1367" t="s"/>
      <c r="AT1367" t="s">
        <v>90</v>
      </c>
      <c r="AU1367" t="s"/>
      <c r="AV1367" t="s"/>
      <c r="AW1367" t="s"/>
      <c r="AX1367" t="s"/>
      <c r="AY1367" t="n">
        <v>4481134</v>
      </c>
      <c r="AZ1367" t="s">
        <v>1758</v>
      </c>
      <c r="BA1367" t="s"/>
      <c r="BB1367" t="n">
        <v>547897</v>
      </c>
      <c r="BC1367" t="n">
        <v>13.388527</v>
      </c>
      <c r="BD1367" t="n">
        <v>52.507708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1765</v>
      </c>
      <c r="F1368" t="n">
        <v>-1</v>
      </c>
      <c r="G1368" t="s">
        <v>74</v>
      </c>
      <c r="H1368" t="s">
        <v>75</v>
      </c>
      <c r="I1368" t="s"/>
      <c r="J1368" t="s">
        <v>74</v>
      </c>
      <c r="K1368" t="n">
        <v>99</v>
      </c>
      <c r="L1368" t="s">
        <v>76</v>
      </c>
      <c r="M1368" t="s"/>
      <c r="N1368" t="s">
        <v>121</v>
      </c>
      <c r="O1368" t="s">
        <v>78</v>
      </c>
      <c r="P1368" t="s">
        <v>1765</v>
      </c>
      <c r="Q1368" t="s"/>
      <c r="R1368" t="s">
        <v>119</v>
      </c>
      <c r="S1368" t="s">
        <v>103</v>
      </c>
      <c r="T1368" t="s">
        <v>81</v>
      </c>
      <c r="U1368" t="s">
        <v>82</v>
      </c>
      <c r="V1368" t="s">
        <v>83</v>
      </c>
      <c r="W1368" t="s">
        <v>108</v>
      </c>
      <c r="X1368" t="s"/>
      <c r="Y1368" t="s">
        <v>85</v>
      </c>
      <c r="Z1368">
        <f>HYPERLINK("https://hotelmonitor-cachepage.eclerx.com/savepage/tk_15444271245278397_sr_2399.html","info")</f>
        <v/>
      </c>
      <c r="AA1368" t="n">
        <v>-2071740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88</v>
      </c>
      <c r="AO1368" t="s"/>
      <c r="AP1368" t="n">
        <v>310</v>
      </c>
      <c r="AQ1368" t="s">
        <v>89</v>
      </c>
      <c r="AR1368" t="s"/>
      <c r="AS1368" t="s"/>
      <c r="AT1368" t="s">
        <v>90</v>
      </c>
      <c r="AU1368" t="s"/>
      <c r="AV1368" t="s"/>
      <c r="AW1368" t="s"/>
      <c r="AX1368" t="s"/>
      <c r="AY1368" t="n">
        <v>2071740</v>
      </c>
      <c r="AZ1368" t="s">
        <v>1766</v>
      </c>
      <c r="BA1368" t="s"/>
      <c r="BB1368" t="n">
        <v>458808</v>
      </c>
      <c r="BC1368" t="n">
        <v>13.384291</v>
      </c>
      <c r="BD1368" t="n">
        <v>52.512117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1765</v>
      </c>
      <c r="F1369" t="n">
        <v>-1</v>
      </c>
      <c r="G1369" t="s">
        <v>74</v>
      </c>
      <c r="H1369" t="s">
        <v>75</v>
      </c>
      <c r="I1369" t="s"/>
      <c r="J1369" t="s">
        <v>74</v>
      </c>
      <c r="K1369" t="n">
        <v>119</v>
      </c>
      <c r="L1369" t="s">
        <v>76</v>
      </c>
      <c r="M1369" t="s"/>
      <c r="N1369" t="s">
        <v>316</v>
      </c>
      <c r="O1369" t="s">
        <v>78</v>
      </c>
      <c r="P1369" t="s">
        <v>1765</v>
      </c>
      <c r="Q1369" t="s"/>
      <c r="R1369" t="s">
        <v>119</v>
      </c>
      <c r="S1369" t="s">
        <v>124</v>
      </c>
      <c r="T1369" t="s">
        <v>81</v>
      </c>
      <c r="U1369" t="s">
        <v>82</v>
      </c>
      <c r="V1369" t="s">
        <v>83</v>
      </c>
      <c r="W1369" t="s">
        <v>108</v>
      </c>
      <c r="X1369" t="s"/>
      <c r="Y1369" t="s">
        <v>85</v>
      </c>
      <c r="Z1369">
        <f>HYPERLINK("https://hotelmonitor-cachepage.eclerx.com/savepage/tk_15444271245278397_sr_2399.html","info")</f>
        <v/>
      </c>
      <c r="AA1369" t="n">
        <v>-2071740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88</v>
      </c>
      <c r="AO1369" t="s"/>
      <c r="AP1369" t="n">
        <v>310</v>
      </c>
      <c r="AQ1369" t="s">
        <v>89</v>
      </c>
      <c r="AR1369" t="s"/>
      <c r="AS1369" t="s"/>
      <c r="AT1369" t="s">
        <v>90</v>
      </c>
      <c r="AU1369" t="s"/>
      <c r="AV1369" t="s"/>
      <c r="AW1369" t="s"/>
      <c r="AX1369" t="s"/>
      <c r="AY1369" t="n">
        <v>2071740</v>
      </c>
      <c r="AZ1369" t="s">
        <v>1766</v>
      </c>
      <c r="BA1369" t="s"/>
      <c r="BB1369" t="n">
        <v>458808</v>
      </c>
      <c r="BC1369" t="n">
        <v>13.384291</v>
      </c>
      <c r="BD1369" t="n">
        <v>52.512117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1767</v>
      </c>
      <c r="F1370" t="n">
        <v>-1</v>
      </c>
      <c r="G1370" t="s">
        <v>74</v>
      </c>
      <c r="H1370" t="s">
        <v>75</v>
      </c>
      <c r="I1370" t="s"/>
      <c r="J1370" t="s">
        <v>74</v>
      </c>
      <c r="K1370" t="n">
        <v>89</v>
      </c>
      <c r="L1370" t="s">
        <v>76</v>
      </c>
      <c r="M1370" t="s"/>
      <c r="N1370" t="s">
        <v>1768</v>
      </c>
      <c r="O1370" t="s">
        <v>78</v>
      </c>
      <c r="P1370" t="s">
        <v>1767</v>
      </c>
      <c r="Q1370" t="s"/>
      <c r="R1370" t="s">
        <v>321</v>
      </c>
      <c r="S1370" t="s">
        <v>94</v>
      </c>
      <c r="T1370" t="s">
        <v>81</v>
      </c>
      <c r="U1370" t="s">
        <v>82</v>
      </c>
      <c r="V1370" t="s">
        <v>83</v>
      </c>
      <c r="W1370" t="s">
        <v>84</v>
      </c>
      <c r="X1370" t="s"/>
      <c r="Y1370" t="s">
        <v>85</v>
      </c>
      <c r="Z1370">
        <f>HYPERLINK("https://hotelmonitor-cachepage.eclerx.com/savepage/tk_15444270057283678_sr_2399.html","info")</f>
        <v/>
      </c>
      <c r="AA1370" t="n">
        <v>-6796544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88</v>
      </c>
      <c r="AO1370" t="s"/>
      <c r="AP1370" t="n">
        <v>276</v>
      </c>
      <c r="AQ1370" t="s">
        <v>89</v>
      </c>
      <c r="AR1370" t="s"/>
      <c r="AS1370" t="s"/>
      <c r="AT1370" t="s">
        <v>90</v>
      </c>
      <c r="AU1370" t="s"/>
      <c r="AV1370" t="s"/>
      <c r="AW1370" t="s"/>
      <c r="AX1370" t="s"/>
      <c r="AY1370" t="n">
        <v>6796544</v>
      </c>
      <c r="AZ1370" t="s">
        <v>1769</v>
      </c>
      <c r="BA1370" t="s"/>
      <c r="BB1370" t="n">
        <v>972851</v>
      </c>
      <c r="BC1370" t="n">
        <v>13.442538</v>
      </c>
      <c r="BD1370" t="n">
        <v>52.50435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1767</v>
      </c>
      <c r="F1371" t="n">
        <v>-1</v>
      </c>
      <c r="G1371" t="s">
        <v>74</v>
      </c>
      <c r="H1371" t="s">
        <v>75</v>
      </c>
      <c r="I1371" t="s"/>
      <c r="J1371" t="s">
        <v>74</v>
      </c>
      <c r="K1371" t="n">
        <v>98</v>
      </c>
      <c r="L1371" t="s">
        <v>76</v>
      </c>
      <c r="M1371" t="s"/>
      <c r="N1371" t="s">
        <v>1770</v>
      </c>
      <c r="O1371" t="s">
        <v>78</v>
      </c>
      <c r="P1371" t="s">
        <v>1767</v>
      </c>
      <c r="Q1371" t="s"/>
      <c r="R1371" t="s">
        <v>321</v>
      </c>
      <c r="S1371" t="s">
        <v>331</v>
      </c>
      <c r="T1371" t="s">
        <v>81</v>
      </c>
      <c r="U1371" t="s">
        <v>82</v>
      </c>
      <c r="V1371" t="s">
        <v>83</v>
      </c>
      <c r="W1371" t="s">
        <v>84</v>
      </c>
      <c r="X1371" t="s"/>
      <c r="Y1371" t="s">
        <v>85</v>
      </c>
      <c r="Z1371">
        <f>HYPERLINK("https://hotelmonitor-cachepage.eclerx.com/savepage/tk_15444270057283678_sr_2399.html","info")</f>
        <v/>
      </c>
      <c r="AA1371" t="n">
        <v>-6796544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88</v>
      </c>
      <c r="AO1371" t="s"/>
      <c r="AP1371" t="n">
        <v>276</v>
      </c>
      <c r="AQ1371" t="s">
        <v>89</v>
      </c>
      <c r="AR1371" t="s"/>
      <c r="AS1371" t="s"/>
      <c r="AT1371" t="s">
        <v>90</v>
      </c>
      <c r="AU1371" t="s"/>
      <c r="AV1371" t="s"/>
      <c r="AW1371" t="s"/>
      <c r="AX1371" t="s"/>
      <c r="AY1371" t="n">
        <v>6796544</v>
      </c>
      <c r="AZ1371" t="s">
        <v>1769</v>
      </c>
      <c r="BA1371" t="s"/>
      <c r="BB1371" t="n">
        <v>972851</v>
      </c>
      <c r="BC1371" t="n">
        <v>13.442538</v>
      </c>
      <c r="BD1371" t="n">
        <v>52.50435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1767</v>
      </c>
      <c r="F1372" t="n">
        <v>-1</v>
      </c>
      <c r="G1372" t="s">
        <v>74</v>
      </c>
      <c r="H1372" t="s">
        <v>75</v>
      </c>
      <c r="I1372" t="s"/>
      <c r="J1372" t="s">
        <v>74</v>
      </c>
      <c r="K1372" t="n">
        <v>89</v>
      </c>
      <c r="L1372" t="s">
        <v>76</v>
      </c>
      <c r="M1372" t="s"/>
      <c r="N1372" t="s">
        <v>1771</v>
      </c>
      <c r="O1372" t="s">
        <v>78</v>
      </c>
      <c r="P1372" t="s">
        <v>1767</v>
      </c>
      <c r="Q1372" t="s"/>
      <c r="R1372" t="s">
        <v>321</v>
      </c>
      <c r="S1372" t="s">
        <v>94</v>
      </c>
      <c r="T1372" t="s">
        <v>81</v>
      </c>
      <c r="U1372" t="s">
        <v>82</v>
      </c>
      <c r="V1372" t="s">
        <v>83</v>
      </c>
      <c r="W1372" t="s">
        <v>84</v>
      </c>
      <c r="X1372" t="s"/>
      <c r="Y1372" t="s">
        <v>85</v>
      </c>
      <c r="Z1372">
        <f>HYPERLINK("https://hotelmonitor-cachepage.eclerx.com/savepage/tk_15444270057283678_sr_2399.html","info")</f>
        <v/>
      </c>
      <c r="AA1372" t="n">
        <v>-6796544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88</v>
      </c>
      <c r="AO1372" t="s"/>
      <c r="AP1372" t="n">
        <v>276</v>
      </c>
      <c r="AQ1372" t="s">
        <v>89</v>
      </c>
      <c r="AR1372" t="s"/>
      <c r="AS1372" t="s"/>
      <c r="AT1372" t="s">
        <v>90</v>
      </c>
      <c r="AU1372" t="s"/>
      <c r="AV1372" t="s"/>
      <c r="AW1372" t="s"/>
      <c r="AX1372" t="s"/>
      <c r="AY1372" t="n">
        <v>6796544</v>
      </c>
      <c r="AZ1372" t="s">
        <v>1769</v>
      </c>
      <c r="BA1372" t="s"/>
      <c r="BB1372" t="n">
        <v>972851</v>
      </c>
      <c r="BC1372" t="n">
        <v>13.442538</v>
      </c>
      <c r="BD1372" t="n">
        <v>52.50435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1767</v>
      </c>
      <c r="F1373" t="n">
        <v>-1</v>
      </c>
      <c r="G1373" t="s">
        <v>74</v>
      </c>
      <c r="H1373" t="s">
        <v>75</v>
      </c>
      <c r="I1373" t="s"/>
      <c r="J1373" t="s">
        <v>74</v>
      </c>
      <c r="K1373" t="n">
        <v>89</v>
      </c>
      <c r="L1373" t="s">
        <v>76</v>
      </c>
      <c r="M1373" t="s"/>
      <c r="N1373" t="s">
        <v>1772</v>
      </c>
      <c r="O1373" t="s">
        <v>78</v>
      </c>
      <c r="P1373" t="s">
        <v>1767</v>
      </c>
      <c r="Q1373" t="s"/>
      <c r="R1373" t="s">
        <v>321</v>
      </c>
      <c r="S1373" t="s">
        <v>94</v>
      </c>
      <c r="T1373" t="s">
        <v>81</v>
      </c>
      <c r="U1373" t="s">
        <v>82</v>
      </c>
      <c r="V1373" t="s">
        <v>83</v>
      </c>
      <c r="W1373" t="s">
        <v>84</v>
      </c>
      <c r="X1373" t="s"/>
      <c r="Y1373" t="s">
        <v>85</v>
      </c>
      <c r="Z1373">
        <f>HYPERLINK("https://hotelmonitor-cachepage.eclerx.com/savepage/tk_15444270057283678_sr_2399.html","info")</f>
        <v/>
      </c>
      <c r="AA1373" t="n">
        <v>-6796544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88</v>
      </c>
      <c r="AO1373" t="s"/>
      <c r="AP1373" t="n">
        <v>276</v>
      </c>
      <c r="AQ1373" t="s">
        <v>89</v>
      </c>
      <c r="AR1373" t="s"/>
      <c r="AS1373" t="s"/>
      <c r="AT1373" t="s">
        <v>90</v>
      </c>
      <c r="AU1373" t="s"/>
      <c r="AV1373" t="s"/>
      <c r="AW1373" t="s"/>
      <c r="AX1373" t="s"/>
      <c r="AY1373" t="n">
        <v>6796544</v>
      </c>
      <c r="AZ1373" t="s">
        <v>1769</v>
      </c>
      <c r="BA1373" t="s"/>
      <c r="BB1373" t="n">
        <v>972851</v>
      </c>
      <c r="BC1373" t="n">
        <v>13.442538</v>
      </c>
      <c r="BD1373" t="n">
        <v>52.50435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1767</v>
      </c>
      <c r="F1374" t="n">
        <v>-1</v>
      </c>
      <c r="G1374" t="s">
        <v>74</v>
      </c>
      <c r="H1374" t="s">
        <v>75</v>
      </c>
      <c r="I1374" t="s"/>
      <c r="J1374" t="s">
        <v>74</v>
      </c>
      <c r="K1374" t="n">
        <v>98</v>
      </c>
      <c r="L1374" t="s">
        <v>76</v>
      </c>
      <c r="M1374" t="s"/>
      <c r="N1374" t="s">
        <v>1773</v>
      </c>
      <c r="O1374" t="s">
        <v>78</v>
      </c>
      <c r="P1374" t="s">
        <v>1767</v>
      </c>
      <c r="Q1374" t="s"/>
      <c r="R1374" t="s">
        <v>321</v>
      </c>
      <c r="S1374" t="s">
        <v>331</v>
      </c>
      <c r="T1374" t="s">
        <v>81</v>
      </c>
      <c r="U1374" t="s">
        <v>82</v>
      </c>
      <c r="V1374" t="s">
        <v>83</v>
      </c>
      <c r="W1374" t="s">
        <v>84</v>
      </c>
      <c r="X1374" t="s"/>
      <c r="Y1374" t="s">
        <v>85</v>
      </c>
      <c r="Z1374">
        <f>HYPERLINK("https://hotelmonitor-cachepage.eclerx.com/savepage/tk_15444270057283678_sr_2399.html","info")</f>
        <v/>
      </c>
      <c r="AA1374" t="n">
        <v>-6796544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88</v>
      </c>
      <c r="AO1374" t="s"/>
      <c r="AP1374" t="n">
        <v>276</v>
      </c>
      <c r="AQ1374" t="s">
        <v>89</v>
      </c>
      <c r="AR1374" t="s"/>
      <c r="AS1374" t="s"/>
      <c r="AT1374" t="s">
        <v>90</v>
      </c>
      <c r="AU1374" t="s"/>
      <c r="AV1374" t="s"/>
      <c r="AW1374" t="s"/>
      <c r="AX1374" t="s"/>
      <c r="AY1374" t="n">
        <v>6796544</v>
      </c>
      <c r="AZ1374" t="s">
        <v>1769</v>
      </c>
      <c r="BA1374" t="s"/>
      <c r="BB1374" t="n">
        <v>972851</v>
      </c>
      <c r="BC1374" t="n">
        <v>13.442538</v>
      </c>
      <c r="BD1374" t="n">
        <v>52.50435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1767</v>
      </c>
      <c r="F1375" t="n">
        <v>-1</v>
      </c>
      <c r="G1375" t="s">
        <v>74</v>
      </c>
      <c r="H1375" t="s">
        <v>75</v>
      </c>
      <c r="I1375" t="s"/>
      <c r="J1375" t="s">
        <v>74</v>
      </c>
      <c r="K1375" t="n">
        <v>98</v>
      </c>
      <c r="L1375" t="s">
        <v>76</v>
      </c>
      <c r="M1375" t="s"/>
      <c r="N1375" t="s">
        <v>1771</v>
      </c>
      <c r="O1375" t="s">
        <v>78</v>
      </c>
      <c r="P1375" t="s">
        <v>1767</v>
      </c>
      <c r="Q1375" t="s"/>
      <c r="R1375" t="s">
        <v>321</v>
      </c>
      <c r="S1375" t="s">
        <v>331</v>
      </c>
      <c r="T1375" t="s">
        <v>81</v>
      </c>
      <c r="U1375" t="s">
        <v>82</v>
      </c>
      <c r="V1375" t="s">
        <v>83</v>
      </c>
      <c r="W1375" t="s">
        <v>84</v>
      </c>
      <c r="X1375" t="s"/>
      <c r="Y1375" t="s">
        <v>85</v>
      </c>
      <c r="Z1375">
        <f>HYPERLINK("https://hotelmonitor-cachepage.eclerx.com/savepage/tk_15444270057283678_sr_2399.html","info")</f>
        <v/>
      </c>
      <c r="AA1375" t="n">
        <v>-6796544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88</v>
      </c>
      <c r="AO1375" t="s"/>
      <c r="AP1375" t="n">
        <v>276</v>
      </c>
      <c r="AQ1375" t="s">
        <v>89</v>
      </c>
      <c r="AR1375" t="s"/>
      <c r="AS1375" t="s"/>
      <c r="AT1375" t="s">
        <v>90</v>
      </c>
      <c r="AU1375" t="s"/>
      <c r="AV1375" t="s"/>
      <c r="AW1375" t="s"/>
      <c r="AX1375" t="s"/>
      <c r="AY1375" t="n">
        <v>6796544</v>
      </c>
      <c r="AZ1375" t="s">
        <v>1769</v>
      </c>
      <c r="BA1375" t="s"/>
      <c r="BB1375" t="n">
        <v>972851</v>
      </c>
      <c r="BC1375" t="n">
        <v>13.442538</v>
      </c>
      <c r="BD1375" t="n">
        <v>52.50435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1767</v>
      </c>
      <c r="F1376" t="n">
        <v>-1</v>
      </c>
      <c r="G1376" t="s">
        <v>74</v>
      </c>
      <c r="H1376" t="s">
        <v>75</v>
      </c>
      <c r="I1376" t="s"/>
      <c r="J1376" t="s">
        <v>74</v>
      </c>
      <c r="K1376" t="n">
        <v>98</v>
      </c>
      <c r="L1376" t="s">
        <v>76</v>
      </c>
      <c r="M1376" t="s"/>
      <c r="N1376" t="s">
        <v>1772</v>
      </c>
      <c r="O1376" t="s">
        <v>78</v>
      </c>
      <c r="P1376" t="s">
        <v>1767</v>
      </c>
      <c r="Q1376" t="s"/>
      <c r="R1376" t="s">
        <v>321</v>
      </c>
      <c r="S1376" t="s">
        <v>331</v>
      </c>
      <c r="T1376" t="s">
        <v>81</v>
      </c>
      <c r="U1376" t="s">
        <v>82</v>
      </c>
      <c r="V1376" t="s">
        <v>83</v>
      </c>
      <c r="W1376" t="s">
        <v>84</v>
      </c>
      <c r="X1376" t="s"/>
      <c r="Y1376" t="s">
        <v>85</v>
      </c>
      <c r="Z1376">
        <f>HYPERLINK("https://hotelmonitor-cachepage.eclerx.com/savepage/tk_15444270057283678_sr_2399.html","info")</f>
        <v/>
      </c>
      <c r="AA1376" t="n">
        <v>-6796544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88</v>
      </c>
      <c r="AO1376" t="s"/>
      <c r="AP1376" t="n">
        <v>276</v>
      </c>
      <c r="AQ1376" t="s">
        <v>89</v>
      </c>
      <c r="AR1376" t="s"/>
      <c r="AS1376" t="s"/>
      <c r="AT1376" t="s">
        <v>90</v>
      </c>
      <c r="AU1376" t="s"/>
      <c r="AV1376" t="s"/>
      <c r="AW1376" t="s"/>
      <c r="AX1376" t="s"/>
      <c r="AY1376" t="n">
        <v>6796544</v>
      </c>
      <c r="AZ1376" t="s">
        <v>1769</v>
      </c>
      <c r="BA1376" t="s"/>
      <c r="BB1376" t="n">
        <v>972851</v>
      </c>
      <c r="BC1376" t="n">
        <v>13.442538</v>
      </c>
      <c r="BD1376" t="n">
        <v>52.50435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1767</v>
      </c>
      <c r="F1377" t="n">
        <v>-1</v>
      </c>
      <c r="G1377" t="s">
        <v>74</v>
      </c>
      <c r="H1377" t="s">
        <v>75</v>
      </c>
      <c r="I1377" t="s"/>
      <c r="J1377" t="s">
        <v>74</v>
      </c>
      <c r="K1377" t="n">
        <v>108</v>
      </c>
      <c r="L1377" t="s">
        <v>76</v>
      </c>
      <c r="M1377" t="s"/>
      <c r="N1377" t="s">
        <v>1773</v>
      </c>
      <c r="O1377" t="s">
        <v>78</v>
      </c>
      <c r="P1377" t="s">
        <v>1767</v>
      </c>
      <c r="Q1377" t="s"/>
      <c r="R1377" t="s">
        <v>321</v>
      </c>
      <c r="S1377" t="s">
        <v>307</v>
      </c>
      <c r="T1377" t="s">
        <v>81</v>
      </c>
      <c r="U1377" t="s">
        <v>82</v>
      </c>
      <c r="V1377" t="s">
        <v>83</v>
      </c>
      <c r="W1377" t="s">
        <v>84</v>
      </c>
      <c r="X1377" t="s"/>
      <c r="Y1377" t="s">
        <v>85</v>
      </c>
      <c r="Z1377">
        <f>HYPERLINK("https://hotelmonitor-cachepage.eclerx.com/savepage/tk_15444270057283678_sr_2399.html","info")</f>
        <v/>
      </c>
      <c r="AA1377" t="n">
        <v>-6796544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88</v>
      </c>
      <c r="AO1377" t="s"/>
      <c r="AP1377" t="n">
        <v>276</v>
      </c>
      <c r="AQ1377" t="s">
        <v>89</v>
      </c>
      <c r="AR1377" t="s"/>
      <c r="AS1377" t="s"/>
      <c r="AT1377" t="s">
        <v>90</v>
      </c>
      <c r="AU1377" t="s"/>
      <c r="AV1377" t="s"/>
      <c r="AW1377" t="s"/>
      <c r="AX1377" t="s"/>
      <c r="AY1377" t="n">
        <v>6796544</v>
      </c>
      <c r="AZ1377" t="s">
        <v>1769</v>
      </c>
      <c r="BA1377" t="s"/>
      <c r="BB1377" t="n">
        <v>972851</v>
      </c>
      <c r="BC1377" t="n">
        <v>13.442538</v>
      </c>
      <c r="BD1377" t="n">
        <v>52.50435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1767</v>
      </c>
      <c r="F1378" t="n">
        <v>-1</v>
      </c>
      <c r="G1378" t="s">
        <v>74</v>
      </c>
      <c r="H1378" t="s">
        <v>75</v>
      </c>
      <c r="I1378" t="s"/>
      <c r="J1378" t="s">
        <v>74</v>
      </c>
      <c r="K1378" t="n">
        <v>124</v>
      </c>
      <c r="L1378" t="s">
        <v>76</v>
      </c>
      <c r="M1378" t="s"/>
      <c r="N1378" t="s">
        <v>1770</v>
      </c>
      <c r="O1378" t="s">
        <v>78</v>
      </c>
      <c r="P1378" t="s">
        <v>1767</v>
      </c>
      <c r="Q1378" t="s"/>
      <c r="R1378" t="s">
        <v>321</v>
      </c>
      <c r="S1378" t="s">
        <v>326</v>
      </c>
      <c r="T1378" t="s">
        <v>81</v>
      </c>
      <c r="U1378" t="s">
        <v>82</v>
      </c>
      <c r="V1378" t="s">
        <v>83</v>
      </c>
      <c r="W1378" t="s">
        <v>108</v>
      </c>
      <c r="X1378" t="s"/>
      <c r="Y1378" t="s">
        <v>85</v>
      </c>
      <c r="Z1378">
        <f>HYPERLINK("https://hotelmonitor-cachepage.eclerx.com/savepage/tk_15444270057283678_sr_2399.html","info")</f>
        <v/>
      </c>
      <c r="AA1378" t="n">
        <v>-6796544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88</v>
      </c>
      <c r="AO1378" t="s"/>
      <c r="AP1378" t="n">
        <v>276</v>
      </c>
      <c r="AQ1378" t="s">
        <v>89</v>
      </c>
      <c r="AR1378" t="s"/>
      <c r="AS1378" t="s"/>
      <c r="AT1378" t="s">
        <v>90</v>
      </c>
      <c r="AU1378" t="s"/>
      <c r="AV1378" t="s"/>
      <c r="AW1378" t="s"/>
      <c r="AX1378" t="s"/>
      <c r="AY1378" t="n">
        <v>6796544</v>
      </c>
      <c r="AZ1378" t="s">
        <v>1769</v>
      </c>
      <c r="BA1378" t="s"/>
      <c r="BB1378" t="n">
        <v>972851</v>
      </c>
      <c r="BC1378" t="n">
        <v>13.442538</v>
      </c>
      <c r="BD1378" t="n">
        <v>52.50435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1767</v>
      </c>
      <c r="F1379" t="n">
        <v>-1</v>
      </c>
      <c r="G1379" t="s">
        <v>74</v>
      </c>
      <c r="H1379" t="s">
        <v>75</v>
      </c>
      <c r="I1379" t="s"/>
      <c r="J1379" t="s">
        <v>74</v>
      </c>
      <c r="K1379" t="n">
        <v>124</v>
      </c>
      <c r="L1379" t="s">
        <v>76</v>
      </c>
      <c r="M1379" t="s"/>
      <c r="N1379" t="s">
        <v>1771</v>
      </c>
      <c r="O1379" t="s">
        <v>78</v>
      </c>
      <c r="P1379" t="s">
        <v>1767</v>
      </c>
      <c r="Q1379" t="s"/>
      <c r="R1379" t="s">
        <v>321</v>
      </c>
      <c r="S1379" t="s">
        <v>326</v>
      </c>
      <c r="T1379" t="s">
        <v>81</v>
      </c>
      <c r="U1379" t="s">
        <v>82</v>
      </c>
      <c r="V1379" t="s">
        <v>83</v>
      </c>
      <c r="W1379" t="s">
        <v>108</v>
      </c>
      <c r="X1379" t="s"/>
      <c r="Y1379" t="s">
        <v>85</v>
      </c>
      <c r="Z1379">
        <f>HYPERLINK("https://hotelmonitor-cachepage.eclerx.com/savepage/tk_15444270057283678_sr_2399.html","info")</f>
        <v/>
      </c>
      <c r="AA1379" t="n">
        <v>-6796544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88</v>
      </c>
      <c r="AO1379" t="s"/>
      <c r="AP1379" t="n">
        <v>276</v>
      </c>
      <c r="AQ1379" t="s">
        <v>89</v>
      </c>
      <c r="AR1379" t="s"/>
      <c r="AS1379" t="s"/>
      <c r="AT1379" t="s">
        <v>90</v>
      </c>
      <c r="AU1379" t="s"/>
      <c r="AV1379" t="s"/>
      <c r="AW1379" t="s"/>
      <c r="AX1379" t="s"/>
      <c r="AY1379" t="n">
        <v>6796544</v>
      </c>
      <c r="AZ1379" t="s">
        <v>1769</v>
      </c>
      <c r="BA1379" t="s"/>
      <c r="BB1379" t="n">
        <v>972851</v>
      </c>
      <c r="BC1379" t="n">
        <v>13.442538</v>
      </c>
      <c r="BD1379" t="n">
        <v>52.50435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1767</v>
      </c>
      <c r="F1380" t="n">
        <v>-1</v>
      </c>
      <c r="G1380" t="s">
        <v>74</v>
      </c>
      <c r="H1380" t="s">
        <v>75</v>
      </c>
      <c r="I1380" t="s"/>
      <c r="J1380" t="s">
        <v>74</v>
      </c>
      <c r="K1380" t="n">
        <v>124</v>
      </c>
      <c r="L1380" t="s">
        <v>76</v>
      </c>
      <c r="M1380" t="s"/>
      <c r="N1380" t="s">
        <v>1772</v>
      </c>
      <c r="O1380" t="s">
        <v>78</v>
      </c>
      <c r="P1380" t="s">
        <v>1767</v>
      </c>
      <c r="Q1380" t="s"/>
      <c r="R1380" t="s">
        <v>321</v>
      </c>
      <c r="S1380" t="s">
        <v>326</v>
      </c>
      <c r="T1380" t="s">
        <v>81</v>
      </c>
      <c r="U1380" t="s">
        <v>82</v>
      </c>
      <c r="V1380" t="s">
        <v>83</v>
      </c>
      <c r="W1380" t="s">
        <v>108</v>
      </c>
      <c r="X1380" t="s"/>
      <c r="Y1380" t="s">
        <v>85</v>
      </c>
      <c r="Z1380">
        <f>HYPERLINK("https://hotelmonitor-cachepage.eclerx.com/savepage/tk_15444270057283678_sr_2399.html","info")</f>
        <v/>
      </c>
      <c r="AA1380" t="n">
        <v>-6796544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88</v>
      </c>
      <c r="AO1380" t="s"/>
      <c r="AP1380" t="n">
        <v>276</v>
      </c>
      <c r="AQ1380" t="s">
        <v>89</v>
      </c>
      <c r="AR1380" t="s"/>
      <c r="AS1380" t="s"/>
      <c r="AT1380" t="s">
        <v>90</v>
      </c>
      <c r="AU1380" t="s"/>
      <c r="AV1380" t="s"/>
      <c r="AW1380" t="s"/>
      <c r="AX1380" t="s"/>
      <c r="AY1380" t="n">
        <v>6796544</v>
      </c>
      <c r="AZ1380" t="s">
        <v>1769</v>
      </c>
      <c r="BA1380" t="s"/>
      <c r="BB1380" t="n">
        <v>972851</v>
      </c>
      <c r="BC1380" t="n">
        <v>13.442538</v>
      </c>
      <c r="BD1380" t="n">
        <v>52.50435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1767</v>
      </c>
      <c r="F1381" t="n">
        <v>-1</v>
      </c>
      <c r="G1381" t="s">
        <v>74</v>
      </c>
      <c r="H1381" t="s">
        <v>75</v>
      </c>
      <c r="I1381" t="s"/>
      <c r="J1381" t="s">
        <v>74</v>
      </c>
      <c r="K1381" t="n">
        <v>128</v>
      </c>
      <c r="L1381" t="s">
        <v>76</v>
      </c>
      <c r="M1381" t="s"/>
      <c r="N1381" t="s">
        <v>1770</v>
      </c>
      <c r="O1381" t="s">
        <v>78</v>
      </c>
      <c r="P1381" t="s">
        <v>1767</v>
      </c>
      <c r="Q1381" t="s"/>
      <c r="R1381" t="s">
        <v>321</v>
      </c>
      <c r="S1381" t="s">
        <v>686</v>
      </c>
      <c r="T1381" t="s">
        <v>81</v>
      </c>
      <c r="U1381" t="s">
        <v>82</v>
      </c>
      <c r="V1381" t="s">
        <v>83</v>
      </c>
      <c r="W1381" t="s">
        <v>108</v>
      </c>
      <c r="X1381" t="s"/>
      <c r="Y1381" t="s">
        <v>85</v>
      </c>
      <c r="Z1381">
        <f>HYPERLINK("https://hotelmonitor-cachepage.eclerx.com/savepage/tk_15444270057283678_sr_2399.html","info")</f>
        <v/>
      </c>
      <c r="AA1381" t="n">
        <v>-6796544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88</v>
      </c>
      <c r="AO1381" t="s"/>
      <c r="AP1381" t="n">
        <v>276</v>
      </c>
      <c r="AQ1381" t="s">
        <v>89</v>
      </c>
      <c r="AR1381" t="s"/>
      <c r="AS1381" t="s"/>
      <c r="AT1381" t="s">
        <v>90</v>
      </c>
      <c r="AU1381" t="s"/>
      <c r="AV1381" t="s"/>
      <c r="AW1381" t="s"/>
      <c r="AX1381" t="s"/>
      <c r="AY1381" t="n">
        <v>6796544</v>
      </c>
      <c r="AZ1381" t="s">
        <v>1769</v>
      </c>
      <c r="BA1381" t="s"/>
      <c r="BB1381" t="n">
        <v>972851</v>
      </c>
      <c r="BC1381" t="n">
        <v>13.442538</v>
      </c>
      <c r="BD1381" t="n">
        <v>52.50435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1767</v>
      </c>
      <c r="F1382" t="n">
        <v>-1</v>
      </c>
      <c r="G1382" t="s">
        <v>74</v>
      </c>
      <c r="H1382" t="s">
        <v>75</v>
      </c>
      <c r="I1382" t="s"/>
      <c r="J1382" t="s">
        <v>74</v>
      </c>
      <c r="K1382" t="n">
        <v>128</v>
      </c>
      <c r="L1382" t="s">
        <v>76</v>
      </c>
      <c r="M1382" t="s"/>
      <c r="N1382" t="s">
        <v>1771</v>
      </c>
      <c r="O1382" t="s">
        <v>78</v>
      </c>
      <c r="P1382" t="s">
        <v>1767</v>
      </c>
      <c r="Q1382" t="s"/>
      <c r="R1382" t="s">
        <v>321</v>
      </c>
      <c r="S1382" t="s">
        <v>686</v>
      </c>
      <c r="T1382" t="s">
        <v>81</v>
      </c>
      <c r="U1382" t="s">
        <v>82</v>
      </c>
      <c r="V1382" t="s">
        <v>83</v>
      </c>
      <c r="W1382" t="s">
        <v>108</v>
      </c>
      <c r="X1382" t="s"/>
      <c r="Y1382" t="s">
        <v>85</v>
      </c>
      <c r="Z1382">
        <f>HYPERLINK("https://hotelmonitor-cachepage.eclerx.com/savepage/tk_15444270057283678_sr_2399.html","info")</f>
        <v/>
      </c>
      <c r="AA1382" t="n">
        <v>-6796544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88</v>
      </c>
      <c r="AO1382" t="s"/>
      <c r="AP1382" t="n">
        <v>276</v>
      </c>
      <c r="AQ1382" t="s">
        <v>89</v>
      </c>
      <c r="AR1382" t="s"/>
      <c r="AS1382" t="s"/>
      <c r="AT1382" t="s">
        <v>90</v>
      </c>
      <c r="AU1382" t="s"/>
      <c r="AV1382" t="s"/>
      <c r="AW1382" t="s"/>
      <c r="AX1382" t="s"/>
      <c r="AY1382" t="n">
        <v>6796544</v>
      </c>
      <c r="AZ1382" t="s">
        <v>1769</v>
      </c>
      <c r="BA1382" t="s"/>
      <c r="BB1382" t="n">
        <v>972851</v>
      </c>
      <c r="BC1382" t="n">
        <v>13.442538</v>
      </c>
      <c r="BD1382" t="n">
        <v>52.50435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1767</v>
      </c>
      <c r="F1383" t="n">
        <v>-1</v>
      </c>
      <c r="G1383" t="s">
        <v>74</v>
      </c>
      <c r="H1383" t="s">
        <v>75</v>
      </c>
      <c r="I1383" t="s"/>
      <c r="J1383" t="s">
        <v>74</v>
      </c>
      <c r="K1383" t="n">
        <v>128</v>
      </c>
      <c r="L1383" t="s">
        <v>76</v>
      </c>
      <c r="M1383" t="s"/>
      <c r="N1383" t="s">
        <v>1772</v>
      </c>
      <c r="O1383" t="s">
        <v>78</v>
      </c>
      <c r="P1383" t="s">
        <v>1767</v>
      </c>
      <c r="Q1383" t="s"/>
      <c r="R1383" t="s">
        <v>321</v>
      </c>
      <c r="S1383" t="s">
        <v>686</v>
      </c>
      <c r="T1383" t="s">
        <v>81</v>
      </c>
      <c r="U1383" t="s">
        <v>82</v>
      </c>
      <c r="V1383" t="s">
        <v>83</v>
      </c>
      <c r="W1383" t="s">
        <v>108</v>
      </c>
      <c r="X1383" t="s"/>
      <c r="Y1383" t="s">
        <v>85</v>
      </c>
      <c r="Z1383">
        <f>HYPERLINK("https://hotelmonitor-cachepage.eclerx.com/savepage/tk_15444270057283678_sr_2399.html","info")</f>
        <v/>
      </c>
      <c r="AA1383" t="n">
        <v>-6796544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88</v>
      </c>
      <c r="AO1383" t="s"/>
      <c r="AP1383" t="n">
        <v>276</v>
      </c>
      <c r="AQ1383" t="s">
        <v>89</v>
      </c>
      <c r="AR1383" t="s"/>
      <c r="AS1383" t="s"/>
      <c r="AT1383" t="s">
        <v>90</v>
      </c>
      <c r="AU1383" t="s"/>
      <c r="AV1383" t="s"/>
      <c r="AW1383" t="s"/>
      <c r="AX1383" t="s"/>
      <c r="AY1383" t="n">
        <v>6796544</v>
      </c>
      <c r="AZ1383" t="s">
        <v>1769</v>
      </c>
      <c r="BA1383" t="s"/>
      <c r="BB1383" t="n">
        <v>972851</v>
      </c>
      <c r="BC1383" t="n">
        <v>13.442538</v>
      </c>
      <c r="BD1383" t="n">
        <v>52.50435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1767</v>
      </c>
      <c r="F1384" t="n">
        <v>-1</v>
      </c>
      <c r="G1384" t="s">
        <v>74</v>
      </c>
      <c r="H1384" t="s">
        <v>75</v>
      </c>
      <c r="I1384" t="s"/>
      <c r="J1384" t="s">
        <v>74</v>
      </c>
      <c r="K1384" t="n">
        <v>133</v>
      </c>
      <c r="L1384" t="s">
        <v>76</v>
      </c>
      <c r="M1384" t="s"/>
      <c r="N1384" t="s">
        <v>1773</v>
      </c>
      <c r="O1384" t="s">
        <v>78</v>
      </c>
      <c r="P1384" t="s">
        <v>1767</v>
      </c>
      <c r="Q1384" t="s"/>
      <c r="R1384" t="s">
        <v>321</v>
      </c>
      <c r="S1384" t="s">
        <v>873</v>
      </c>
      <c r="T1384" t="s">
        <v>81</v>
      </c>
      <c r="U1384" t="s">
        <v>82</v>
      </c>
      <c r="V1384" t="s">
        <v>83</v>
      </c>
      <c r="W1384" t="s">
        <v>108</v>
      </c>
      <c r="X1384" t="s"/>
      <c r="Y1384" t="s">
        <v>85</v>
      </c>
      <c r="Z1384">
        <f>HYPERLINK("https://hotelmonitor-cachepage.eclerx.com/savepage/tk_15444270057283678_sr_2399.html","info")</f>
        <v/>
      </c>
      <c r="AA1384" t="n">
        <v>-6796544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88</v>
      </c>
      <c r="AO1384" t="s"/>
      <c r="AP1384" t="n">
        <v>276</v>
      </c>
      <c r="AQ1384" t="s">
        <v>89</v>
      </c>
      <c r="AR1384" t="s"/>
      <c r="AS1384" t="s"/>
      <c r="AT1384" t="s">
        <v>90</v>
      </c>
      <c r="AU1384" t="s"/>
      <c r="AV1384" t="s"/>
      <c r="AW1384" t="s"/>
      <c r="AX1384" t="s"/>
      <c r="AY1384" t="n">
        <v>6796544</v>
      </c>
      <c r="AZ1384" t="s">
        <v>1769</v>
      </c>
      <c r="BA1384" t="s"/>
      <c r="BB1384" t="n">
        <v>972851</v>
      </c>
      <c r="BC1384" t="n">
        <v>13.442538</v>
      </c>
      <c r="BD1384" t="n">
        <v>52.50435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1767</v>
      </c>
      <c r="F1385" t="n">
        <v>-1</v>
      </c>
      <c r="G1385" t="s">
        <v>74</v>
      </c>
      <c r="H1385" t="s">
        <v>75</v>
      </c>
      <c r="I1385" t="s"/>
      <c r="J1385" t="s">
        <v>74</v>
      </c>
      <c r="K1385" t="n">
        <v>138</v>
      </c>
      <c r="L1385" t="s">
        <v>76</v>
      </c>
      <c r="M1385" t="s"/>
      <c r="N1385" t="s">
        <v>1773</v>
      </c>
      <c r="O1385" t="s">
        <v>78</v>
      </c>
      <c r="P1385" t="s">
        <v>1767</v>
      </c>
      <c r="Q1385" t="s"/>
      <c r="R1385" t="s">
        <v>321</v>
      </c>
      <c r="S1385" t="s">
        <v>1186</v>
      </c>
      <c r="T1385" t="s">
        <v>81</v>
      </c>
      <c r="U1385" t="s">
        <v>82</v>
      </c>
      <c r="V1385" t="s">
        <v>83</v>
      </c>
      <c r="W1385" t="s">
        <v>108</v>
      </c>
      <c r="X1385" t="s"/>
      <c r="Y1385" t="s">
        <v>85</v>
      </c>
      <c r="Z1385">
        <f>HYPERLINK("https://hotelmonitor-cachepage.eclerx.com/savepage/tk_15444270057283678_sr_2399.html","info")</f>
        <v/>
      </c>
      <c r="AA1385" t="n">
        <v>-6796544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88</v>
      </c>
      <c r="AO1385" t="s"/>
      <c r="AP1385" t="n">
        <v>276</v>
      </c>
      <c r="AQ1385" t="s">
        <v>89</v>
      </c>
      <c r="AR1385" t="s"/>
      <c r="AS1385" t="s"/>
      <c r="AT1385" t="s">
        <v>90</v>
      </c>
      <c r="AU1385" t="s"/>
      <c r="AV1385" t="s"/>
      <c r="AW1385" t="s"/>
      <c r="AX1385" t="s"/>
      <c r="AY1385" t="n">
        <v>6796544</v>
      </c>
      <c r="AZ1385" t="s">
        <v>1769</v>
      </c>
      <c r="BA1385" t="s"/>
      <c r="BB1385" t="n">
        <v>972851</v>
      </c>
      <c r="BC1385" t="n">
        <v>13.442538</v>
      </c>
      <c r="BD1385" t="n">
        <v>52.50435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1774</v>
      </c>
      <c r="F1386" t="n">
        <v>1456007</v>
      </c>
      <c r="G1386" t="s">
        <v>74</v>
      </c>
      <c r="H1386" t="s">
        <v>75</v>
      </c>
      <c r="I1386" t="s"/>
      <c r="J1386" t="s">
        <v>74</v>
      </c>
      <c r="K1386" t="n">
        <v>73.19</v>
      </c>
      <c r="L1386" t="s">
        <v>76</v>
      </c>
      <c r="M1386" t="s"/>
      <c r="N1386" t="s">
        <v>1775</v>
      </c>
      <c r="O1386" t="s">
        <v>78</v>
      </c>
      <c r="P1386" t="s">
        <v>1776</v>
      </c>
      <c r="Q1386" t="s"/>
      <c r="R1386" t="s">
        <v>119</v>
      </c>
      <c r="S1386" t="s">
        <v>1777</v>
      </c>
      <c r="T1386" t="s">
        <v>81</v>
      </c>
      <c r="U1386" t="s">
        <v>82</v>
      </c>
      <c r="V1386" t="s">
        <v>83</v>
      </c>
      <c r="W1386" t="s">
        <v>84</v>
      </c>
      <c r="X1386" t="s"/>
      <c r="Y1386" t="s">
        <v>85</v>
      </c>
      <c r="Z1386">
        <f>HYPERLINK("https://hotelmonitor-cachepage.eclerx.com/savepage/tk_15444275173204913_sr_2399.html","info")</f>
        <v/>
      </c>
      <c r="AA1386" t="n">
        <v>211071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88</v>
      </c>
      <c r="AO1386" t="s"/>
      <c r="AP1386" t="n">
        <v>429</v>
      </c>
      <c r="AQ1386" t="s">
        <v>89</v>
      </c>
      <c r="AR1386" t="s"/>
      <c r="AS1386" t="s"/>
      <c r="AT1386" t="s">
        <v>90</v>
      </c>
      <c r="AU1386" t="s"/>
      <c r="AV1386" t="s"/>
      <c r="AW1386" t="s"/>
      <c r="AX1386" t="s"/>
      <c r="AY1386" t="n">
        <v>955177</v>
      </c>
      <c r="AZ1386" t="s">
        <v>1778</v>
      </c>
      <c r="BA1386" t="s"/>
      <c r="BB1386" t="n">
        <v>454024</v>
      </c>
      <c r="BC1386" t="n">
        <v>13.387066</v>
      </c>
      <c r="BD1386" t="n">
        <v>52.555346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1774</v>
      </c>
      <c r="F1387" t="n">
        <v>1456007</v>
      </c>
      <c r="G1387" t="s">
        <v>74</v>
      </c>
      <c r="H1387" t="s">
        <v>75</v>
      </c>
      <c r="I1387" t="s"/>
      <c r="J1387" t="s">
        <v>74</v>
      </c>
      <c r="K1387" t="n">
        <v>86.09999999999999</v>
      </c>
      <c r="L1387" t="s">
        <v>76</v>
      </c>
      <c r="M1387" t="s"/>
      <c r="N1387" t="s">
        <v>327</v>
      </c>
      <c r="O1387" t="s">
        <v>78</v>
      </c>
      <c r="P1387" t="s">
        <v>1776</v>
      </c>
      <c r="Q1387" t="s"/>
      <c r="R1387" t="s">
        <v>119</v>
      </c>
      <c r="S1387" t="s">
        <v>1779</v>
      </c>
      <c r="T1387" t="s">
        <v>81</v>
      </c>
      <c r="U1387" t="s">
        <v>82</v>
      </c>
      <c r="V1387" t="s">
        <v>83</v>
      </c>
      <c r="W1387" t="s">
        <v>84</v>
      </c>
      <c r="X1387" t="s"/>
      <c r="Y1387" t="s">
        <v>85</v>
      </c>
      <c r="Z1387">
        <f>HYPERLINK("https://hotelmonitor-cachepage.eclerx.com/savepage/tk_15444275173204913_sr_2399.html","info")</f>
        <v/>
      </c>
      <c r="AA1387" t="n">
        <v>211071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88</v>
      </c>
      <c r="AO1387" t="s"/>
      <c r="AP1387" t="n">
        <v>429</v>
      </c>
      <c r="AQ1387" t="s">
        <v>89</v>
      </c>
      <c r="AR1387" t="s"/>
      <c r="AS1387" t="s"/>
      <c r="AT1387" t="s">
        <v>90</v>
      </c>
      <c r="AU1387" t="s"/>
      <c r="AV1387" t="s"/>
      <c r="AW1387" t="s"/>
      <c r="AX1387" t="s"/>
      <c r="AY1387" t="n">
        <v>955177</v>
      </c>
      <c r="AZ1387" t="s">
        <v>1778</v>
      </c>
      <c r="BA1387" t="s"/>
      <c r="BB1387" t="n">
        <v>454024</v>
      </c>
      <c r="BC1387" t="n">
        <v>13.387066</v>
      </c>
      <c r="BD1387" t="n">
        <v>52.555346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1774</v>
      </c>
      <c r="F1388" t="n">
        <v>1456007</v>
      </c>
      <c r="G1388" t="s">
        <v>74</v>
      </c>
      <c r="H1388" t="s">
        <v>75</v>
      </c>
      <c r="I1388" t="s"/>
      <c r="J1388" t="s">
        <v>74</v>
      </c>
      <c r="K1388" t="n">
        <v>114.1</v>
      </c>
      <c r="L1388" t="s">
        <v>76</v>
      </c>
      <c r="M1388" t="s"/>
      <c r="N1388" t="s">
        <v>327</v>
      </c>
      <c r="O1388" t="s">
        <v>78</v>
      </c>
      <c r="P1388" t="s">
        <v>1776</v>
      </c>
      <c r="Q1388" t="s"/>
      <c r="R1388" t="s">
        <v>119</v>
      </c>
      <c r="S1388" t="s">
        <v>1780</v>
      </c>
      <c r="T1388" t="s">
        <v>81</v>
      </c>
      <c r="U1388" t="s">
        <v>82</v>
      </c>
      <c r="V1388" t="s">
        <v>83</v>
      </c>
      <c r="W1388" t="s">
        <v>108</v>
      </c>
      <c r="X1388" t="s"/>
      <c r="Y1388" t="s">
        <v>85</v>
      </c>
      <c r="Z1388">
        <f>HYPERLINK("https://hotelmonitor-cachepage.eclerx.com/savepage/tk_15444275173204913_sr_2399.html","info")</f>
        <v/>
      </c>
      <c r="AA1388" t="n">
        <v>211071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88</v>
      </c>
      <c r="AO1388" t="s"/>
      <c r="AP1388" t="n">
        <v>429</v>
      </c>
      <c r="AQ1388" t="s">
        <v>89</v>
      </c>
      <c r="AR1388" t="s"/>
      <c r="AS1388" t="s"/>
      <c r="AT1388" t="s">
        <v>90</v>
      </c>
      <c r="AU1388" t="s"/>
      <c r="AV1388" t="s"/>
      <c r="AW1388" t="s"/>
      <c r="AX1388" t="s"/>
      <c r="AY1388" t="n">
        <v>955177</v>
      </c>
      <c r="AZ1388" t="s">
        <v>1778</v>
      </c>
      <c r="BA1388" t="s"/>
      <c r="BB1388" t="n">
        <v>454024</v>
      </c>
      <c r="BC1388" t="n">
        <v>13.387066</v>
      </c>
      <c r="BD1388" t="n">
        <v>52.555346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1781</v>
      </c>
      <c r="F1389" t="n">
        <v>-1</v>
      </c>
      <c r="G1389" t="s">
        <v>74</v>
      </c>
      <c r="H1389" t="s">
        <v>75</v>
      </c>
      <c r="I1389" t="s"/>
      <c r="J1389" t="s">
        <v>74</v>
      </c>
      <c r="K1389" t="n">
        <v>55.95</v>
      </c>
      <c r="L1389" t="s">
        <v>76</v>
      </c>
      <c r="M1389" t="s"/>
      <c r="N1389" t="s">
        <v>253</v>
      </c>
      <c r="O1389" t="s">
        <v>78</v>
      </c>
      <c r="P1389" t="s">
        <v>1781</v>
      </c>
      <c r="Q1389" t="s"/>
      <c r="R1389" t="s">
        <v>119</v>
      </c>
      <c r="S1389" t="s">
        <v>1782</v>
      </c>
      <c r="T1389" t="s">
        <v>81</v>
      </c>
      <c r="U1389" t="s">
        <v>82</v>
      </c>
      <c r="V1389" t="s">
        <v>83</v>
      </c>
      <c r="W1389" t="s">
        <v>84</v>
      </c>
      <c r="X1389" t="s"/>
      <c r="Y1389" t="s">
        <v>85</v>
      </c>
      <c r="Z1389">
        <f>HYPERLINK("https://hotelmonitor-cachepage.eclerx.com/savepage/tk_15444270244298692_sr_2399.html","info")</f>
        <v/>
      </c>
      <c r="AA1389" t="n">
        <v>-4972638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88</v>
      </c>
      <c r="AO1389" t="s"/>
      <c r="AP1389" t="n">
        <v>282</v>
      </c>
      <c r="AQ1389" t="s">
        <v>89</v>
      </c>
      <c r="AR1389" t="s"/>
      <c r="AS1389" t="s"/>
      <c r="AT1389" t="s">
        <v>90</v>
      </c>
      <c r="AU1389" t="s"/>
      <c r="AV1389" t="s"/>
      <c r="AW1389" t="s"/>
      <c r="AX1389" t="s"/>
      <c r="AY1389" t="n">
        <v>4972638</v>
      </c>
      <c r="AZ1389" t="s">
        <v>1783</v>
      </c>
      <c r="BA1389" t="s"/>
      <c r="BB1389" t="n">
        <v>31436</v>
      </c>
      <c r="BC1389" t="n">
        <v>13.32632</v>
      </c>
      <c r="BD1389" t="n">
        <v>52.46545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1781</v>
      </c>
      <c r="F1390" t="n">
        <v>-1</v>
      </c>
      <c r="G1390" t="s">
        <v>74</v>
      </c>
      <c r="H1390" t="s">
        <v>75</v>
      </c>
      <c r="I1390" t="s"/>
      <c r="J1390" t="s">
        <v>74</v>
      </c>
      <c r="K1390" t="n">
        <v>55.95</v>
      </c>
      <c r="L1390" t="s">
        <v>76</v>
      </c>
      <c r="M1390" t="s"/>
      <c r="N1390" t="s">
        <v>1784</v>
      </c>
      <c r="O1390" t="s">
        <v>78</v>
      </c>
      <c r="P1390" t="s">
        <v>1781</v>
      </c>
      <c r="Q1390" t="s"/>
      <c r="R1390" t="s">
        <v>119</v>
      </c>
      <c r="S1390" t="s">
        <v>1782</v>
      </c>
      <c r="T1390" t="s">
        <v>81</v>
      </c>
      <c r="U1390" t="s">
        <v>82</v>
      </c>
      <c r="V1390" t="s">
        <v>83</v>
      </c>
      <c r="W1390" t="s">
        <v>84</v>
      </c>
      <c r="X1390" t="s"/>
      <c r="Y1390" t="s">
        <v>85</v>
      </c>
      <c r="Z1390">
        <f>HYPERLINK("https://hotelmonitor-cachepage.eclerx.com/savepage/tk_15444270244298692_sr_2399.html","info")</f>
        <v/>
      </c>
      <c r="AA1390" t="n">
        <v>-4972638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88</v>
      </c>
      <c r="AO1390" t="s"/>
      <c r="AP1390" t="n">
        <v>282</v>
      </c>
      <c r="AQ1390" t="s">
        <v>89</v>
      </c>
      <c r="AR1390" t="s"/>
      <c r="AS1390" t="s"/>
      <c r="AT1390" t="s">
        <v>90</v>
      </c>
      <c r="AU1390" t="s"/>
      <c r="AV1390" t="s"/>
      <c r="AW1390" t="s"/>
      <c r="AX1390" t="s"/>
      <c r="AY1390" t="n">
        <v>4972638</v>
      </c>
      <c r="AZ1390" t="s">
        <v>1783</v>
      </c>
      <c r="BA1390" t="s"/>
      <c r="BB1390" t="n">
        <v>31436</v>
      </c>
      <c r="BC1390" t="n">
        <v>13.32632</v>
      </c>
      <c r="BD1390" t="n">
        <v>52.46545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1781</v>
      </c>
      <c r="F1391" t="n">
        <v>-1</v>
      </c>
      <c r="G1391" t="s">
        <v>74</v>
      </c>
      <c r="H1391" t="s">
        <v>75</v>
      </c>
      <c r="I1391" t="s"/>
      <c r="J1391" t="s">
        <v>74</v>
      </c>
      <c r="K1391" t="n">
        <v>67.8</v>
      </c>
      <c r="L1391" t="s">
        <v>76</v>
      </c>
      <c r="M1391" t="s"/>
      <c r="N1391" t="s">
        <v>623</v>
      </c>
      <c r="O1391" t="s">
        <v>78</v>
      </c>
      <c r="P1391" t="s">
        <v>1781</v>
      </c>
      <c r="Q1391" t="s"/>
      <c r="R1391" t="s">
        <v>119</v>
      </c>
      <c r="S1391" t="s">
        <v>1785</v>
      </c>
      <c r="T1391" t="s">
        <v>81</v>
      </c>
      <c r="U1391" t="s">
        <v>82</v>
      </c>
      <c r="V1391" t="s">
        <v>83</v>
      </c>
      <c r="W1391" t="s">
        <v>84</v>
      </c>
      <c r="X1391" t="s"/>
      <c r="Y1391" t="s">
        <v>85</v>
      </c>
      <c r="Z1391">
        <f>HYPERLINK("https://hotelmonitor-cachepage.eclerx.com/savepage/tk_15444270244298692_sr_2399.html","info")</f>
        <v/>
      </c>
      <c r="AA1391" t="n">
        <v>-4972638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88</v>
      </c>
      <c r="AO1391" t="s"/>
      <c r="AP1391" t="n">
        <v>282</v>
      </c>
      <c r="AQ1391" t="s">
        <v>89</v>
      </c>
      <c r="AR1391" t="s"/>
      <c r="AS1391" t="s"/>
      <c r="AT1391" t="s">
        <v>90</v>
      </c>
      <c r="AU1391" t="s"/>
      <c r="AV1391" t="s"/>
      <c r="AW1391" t="s"/>
      <c r="AX1391" t="s"/>
      <c r="AY1391" t="n">
        <v>4972638</v>
      </c>
      <c r="AZ1391" t="s">
        <v>1783</v>
      </c>
      <c r="BA1391" t="s"/>
      <c r="BB1391" t="n">
        <v>31436</v>
      </c>
      <c r="BC1391" t="n">
        <v>13.32632</v>
      </c>
      <c r="BD1391" t="n">
        <v>52.46545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1781</v>
      </c>
      <c r="F1392" t="n">
        <v>-1</v>
      </c>
      <c r="G1392" t="s">
        <v>74</v>
      </c>
      <c r="H1392" t="s">
        <v>75</v>
      </c>
      <c r="I1392" t="s"/>
      <c r="J1392" t="s">
        <v>74</v>
      </c>
      <c r="K1392" t="n">
        <v>72.48999999999999</v>
      </c>
      <c r="L1392" t="s">
        <v>76</v>
      </c>
      <c r="M1392" t="s"/>
      <c r="N1392" t="s">
        <v>583</v>
      </c>
      <c r="O1392" t="s">
        <v>78</v>
      </c>
      <c r="P1392" t="s">
        <v>1781</v>
      </c>
      <c r="Q1392" t="s"/>
      <c r="R1392" t="s">
        <v>119</v>
      </c>
      <c r="S1392" t="s">
        <v>1786</v>
      </c>
      <c r="T1392" t="s">
        <v>81</v>
      </c>
      <c r="U1392" t="s">
        <v>82</v>
      </c>
      <c r="V1392" t="s">
        <v>83</v>
      </c>
      <c r="W1392" t="s">
        <v>84</v>
      </c>
      <c r="X1392" t="s"/>
      <c r="Y1392" t="s">
        <v>85</v>
      </c>
      <c r="Z1392">
        <f>HYPERLINK("https://hotelmonitor-cachepage.eclerx.com/savepage/tk_15444270244298692_sr_2399.html","info")</f>
        <v/>
      </c>
      <c r="AA1392" t="n">
        <v>-4972638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88</v>
      </c>
      <c r="AO1392" t="s"/>
      <c r="AP1392" t="n">
        <v>282</v>
      </c>
      <c r="AQ1392" t="s">
        <v>89</v>
      </c>
      <c r="AR1392" t="s"/>
      <c r="AS1392" t="s"/>
      <c r="AT1392" t="s">
        <v>90</v>
      </c>
      <c r="AU1392" t="s"/>
      <c r="AV1392" t="s"/>
      <c r="AW1392" t="s"/>
      <c r="AX1392" t="s"/>
      <c r="AY1392" t="n">
        <v>4972638</v>
      </c>
      <c r="AZ1392" t="s">
        <v>1783</v>
      </c>
      <c r="BA1392" t="s"/>
      <c r="BB1392" t="n">
        <v>31436</v>
      </c>
      <c r="BC1392" t="n">
        <v>13.32632</v>
      </c>
      <c r="BD1392" t="n">
        <v>52.46545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1781</v>
      </c>
      <c r="F1393" t="n">
        <v>-1</v>
      </c>
      <c r="G1393" t="s">
        <v>74</v>
      </c>
      <c r="H1393" t="s">
        <v>75</v>
      </c>
      <c r="I1393" t="s"/>
      <c r="J1393" t="s">
        <v>74</v>
      </c>
      <c r="K1393" t="n">
        <v>82.97</v>
      </c>
      <c r="L1393" t="s">
        <v>76</v>
      </c>
      <c r="M1393" t="s"/>
      <c r="N1393" t="s">
        <v>1787</v>
      </c>
      <c r="O1393" t="s">
        <v>78</v>
      </c>
      <c r="P1393" t="s">
        <v>1781</v>
      </c>
      <c r="Q1393" t="s"/>
      <c r="R1393" t="s">
        <v>119</v>
      </c>
      <c r="S1393" t="s">
        <v>1788</v>
      </c>
      <c r="T1393" t="s">
        <v>81</v>
      </c>
      <c r="U1393" t="s">
        <v>82</v>
      </c>
      <c r="V1393" t="s">
        <v>83</v>
      </c>
      <c r="W1393" t="s">
        <v>84</v>
      </c>
      <c r="X1393" t="s"/>
      <c r="Y1393" t="s">
        <v>85</v>
      </c>
      <c r="Z1393">
        <f>HYPERLINK("https://hotelmonitor-cachepage.eclerx.com/savepage/tk_15444270244298692_sr_2399.html","info")</f>
        <v/>
      </c>
      <c r="AA1393" t="n">
        <v>-4972638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88</v>
      </c>
      <c r="AO1393" t="s"/>
      <c r="AP1393" t="n">
        <v>282</v>
      </c>
      <c r="AQ1393" t="s">
        <v>89</v>
      </c>
      <c r="AR1393" t="s"/>
      <c r="AS1393" t="s"/>
      <c r="AT1393" t="s">
        <v>90</v>
      </c>
      <c r="AU1393" t="s"/>
      <c r="AV1393" t="s"/>
      <c r="AW1393" t="s"/>
      <c r="AX1393" t="s"/>
      <c r="AY1393" t="n">
        <v>4972638</v>
      </c>
      <c r="AZ1393" t="s">
        <v>1783</v>
      </c>
      <c r="BA1393" t="s"/>
      <c r="BB1393" t="n">
        <v>31436</v>
      </c>
      <c r="BC1393" t="n">
        <v>13.32632</v>
      </c>
      <c r="BD1393" t="n">
        <v>52.46545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1781</v>
      </c>
      <c r="F1394" t="n">
        <v>-1</v>
      </c>
      <c r="G1394" t="s">
        <v>74</v>
      </c>
      <c r="H1394" t="s">
        <v>75</v>
      </c>
      <c r="I1394" t="s"/>
      <c r="J1394" t="s">
        <v>74</v>
      </c>
      <c r="K1394" t="n">
        <v>95.59999999999999</v>
      </c>
      <c r="L1394" t="s">
        <v>76</v>
      </c>
      <c r="M1394" t="s"/>
      <c r="N1394" t="s">
        <v>1789</v>
      </c>
      <c r="O1394" t="s">
        <v>78</v>
      </c>
      <c r="P1394" t="s">
        <v>1781</v>
      </c>
      <c r="Q1394" t="s"/>
      <c r="R1394" t="s">
        <v>119</v>
      </c>
      <c r="S1394" t="s">
        <v>1157</v>
      </c>
      <c r="T1394" t="s">
        <v>81</v>
      </c>
      <c r="U1394" t="s">
        <v>82</v>
      </c>
      <c r="V1394" t="s">
        <v>83</v>
      </c>
      <c r="W1394" t="s">
        <v>108</v>
      </c>
      <c r="X1394" t="s"/>
      <c r="Y1394" t="s">
        <v>85</v>
      </c>
      <c r="Z1394">
        <f>HYPERLINK("https://hotelmonitor-cachepage.eclerx.com/savepage/tk_15444270244298692_sr_2399.html","info")</f>
        <v/>
      </c>
      <c r="AA1394" t="n">
        <v>-4972638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88</v>
      </c>
      <c r="AO1394" t="s"/>
      <c r="AP1394" t="n">
        <v>282</v>
      </c>
      <c r="AQ1394" t="s">
        <v>89</v>
      </c>
      <c r="AR1394" t="s"/>
      <c r="AS1394" t="s"/>
      <c r="AT1394" t="s">
        <v>90</v>
      </c>
      <c r="AU1394" t="s"/>
      <c r="AV1394" t="s"/>
      <c r="AW1394" t="s"/>
      <c r="AX1394" t="s"/>
      <c r="AY1394" t="n">
        <v>4972638</v>
      </c>
      <c r="AZ1394" t="s">
        <v>1783</v>
      </c>
      <c r="BA1394" t="s"/>
      <c r="BB1394" t="n">
        <v>31436</v>
      </c>
      <c r="BC1394" t="n">
        <v>13.32632</v>
      </c>
      <c r="BD1394" t="n">
        <v>52.46545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1781</v>
      </c>
      <c r="F1395" t="n">
        <v>-1</v>
      </c>
      <c r="G1395" t="s">
        <v>74</v>
      </c>
      <c r="H1395" t="s">
        <v>75</v>
      </c>
      <c r="I1395" t="s"/>
      <c r="J1395" t="s">
        <v>74</v>
      </c>
      <c r="K1395" t="n">
        <v>124.67</v>
      </c>
      <c r="L1395" t="s">
        <v>76</v>
      </c>
      <c r="M1395" t="s"/>
      <c r="N1395" t="s">
        <v>1787</v>
      </c>
      <c r="O1395" t="s">
        <v>78</v>
      </c>
      <c r="P1395" t="s">
        <v>1781</v>
      </c>
      <c r="Q1395" t="s"/>
      <c r="R1395" t="s">
        <v>119</v>
      </c>
      <c r="S1395" t="s">
        <v>1790</v>
      </c>
      <c r="T1395" t="s">
        <v>81</v>
      </c>
      <c r="U1395" t="s">
        <v>82</v>
      </c>
      <c r="V1395" t="s">
        <v>83</v>
      </c>
      <c r="W1395" t="s">
        <v>108</v>
      </c>
      <c r="X1395" t="s"/>
      <c r="Y1395" t="s">
        <v>85</v>
      </c>
      <c r="Z1395">
        <f>HYPERLINK("https://hotelmonitor-cachepage.eclerx.com/savepage/tk_15444270244298692_sr_2399.html","info")</f>
        <v/>
      </c>
      <c r="AA1395" t="n">
        <v>-4972638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88</v>
      </c>
      <c r="AO1395" t="s"/>
      <c r="AP1395" t="n">
        <v>282</v>
      </c>
      <c r="AQ1395" t="s">
        <v>89</v>
      </c>
      <c r="AR1395" t="s"/>
      <c r="AS1395" t="s"/>
      <c r="AT1395" t="s">
        <v>90</v>
      </c>
      <c r="AU1395" t="s"/>
      <c r="AV1395" t="s"/>
      <c r="AW1395" t="s"/>
      <c r="AX1395" t="s"/>
      <c r="AY1395" t="n">
        <v>4972638</v>
      </c>
      <c r="AZ1395" t="s">
        <v>1783</v>
      </c>
      <c r="BA1395" t="s"/>
      <c r="BB1395" t="n">
        <v>31436</v>
      </c>
      <c r="BC1395" t="n">
        <v>13.32632</v>
      </c>
      <c r="BD1395" t="n">
        <v>52.46545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1781</v>
      </c>
      <c r="F1396" t="n">
        <v>-1</v>
      </c>
      <c r="G1396" t="s">
        <v>74</v>
      </c>
      <c r="H1396" t="s">
        <v>75</v>
      </c>
      <c r="I1396" t="s"/>
      <c r="J1396" t="s">
        <v>74</v>
      </c>
      <c r="K1396" t="n">
        <v>126.79</v>
      </c>
      <c r="L1396" t="s">
        <v>76</v>
      </c>
      <c r="M1396" t="s"/>
      <c r="N1396" t="s">
        <v>1791</v>
      </c>
      <c r="O1396" t="s">
        <v>78</v>
      </c>
      <c r="P1396" t="s">
        <v>1781</v>
      </c>
      <c r="Q1396" t="s"/>
      <c r="R1396" t="s">
        <v>119</v>
      </c>
      <c r="S1396" t="s">
        <v>1792</v>
      </c>
      <c r="T1396" t="s">
        <v>81</v>
      </c>
      <c r="U1396" t="s">
        <v>82</v>
      </c>
      <c r="V1396" t="s">
        <v>83</v>
      </c>
      <c r="W1396" t="s">
        <v>84</v>
      </c>
      <c r="X1396" t="s"/>
      <c r="Y1396" t="s">
        <v>85</v>
      </c>
      <c r="Z1396">
        <f>HYPERLINK("https://hotelmonitor-cachepage.eclerx.com/savepage/tk_15444270244298692_sr_2399.html","info")</f>
        <v/>
      </c>
      <c r="AA1396" t="n">
        <v>-4972638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88</v>
      </c>
      <c r="AO1396" t="s"/>
      <c r="AP1396" t="n">
        <v>282</v>
      </c>
      <c r="AQ1396" t="s">
        <v>89</v>
      </c>
      <c r="AR1396" t="s"/>
      <c r="AS1396" t="s"/>
      <c r="AT1396" t="s">
        <v>90</v>
      </c>
      <c r="AU1396" t="s"/>
      <c r="AV1396" t="s"/>
      <c r="AW1396" t="s"/>
      <c r="AX1396" t="s"/>
      <c r="AY1396" t="n">
        <v>4972638</v>
      </c>
      <c r="AZ1396" t="s">
        <v>1783</v>
      </c>
      <c r="BA1396" t="s"/>
      <c r="BB1396" t="n">
        <v>31436</v>
      </c>
      <c r="BC1396" t="n">
        <v>13.32632</v>
      </c>
      <c r="BD1396" t="n">
        <v>52.46545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1781</v>
      </c>
      <c r="F1397" t="n">
        <v>-1</v>
      </c>
      <c r="G1397" t="s">
        <v>74</v>
      </c>
      <c r="H1397" t="s">
        <v>75</v>
      </c>
      <c r="I1397" t="s"/>
      <c r="J1397" t="s">
        <v>74</v>
      </c>
      <c r="K1397" t="n">
        <v>182.39</v>
      </c>
      <c r="L1397" t="s">
        <v>76</v>
      </c>
      <c r="M1397" t="s"/>
      <c r="N1397" t="s">
        <v>1791</v>
      </c>
      <c r="O1397" t="s">
        <v>78</v>
      </c>
      <c r="P1397" t="s">
        <v>1781</v>
      </c>
      <c r="Q1397" t="s"/>
      <c r="R1397" t="s">
        <v>119</v>
      </c>
      <c r="S1397" t="s">
        <v>1793</v>
      </c>
      <c r="T1397" t="s">
        <v>81</v>
      </c>
      <c r="U1397" t="s">
        <v>82</v>
      </c>
      <c r="V1397" t="s">
        <v>83</v>
      </c>
      <c r="W1397" t="s">
        <v>108</v>
      </c>
      <c r="X1397" t="s"/>
      <c r="Y1397" t="s">
        <v>85</v>
      </c>
      <c r="Z1397">
        <f>HYPERLINK("https://hotelmonitor-cachepage.eclerx.com/savepage/tk_15444270244298692_sr_2399.html","info")</f>
        <v/>
      </c>
      <c r="AA1397" t="n">
        <v>-4972638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88</v>
      </c>
      <c r="AO1397" t="s"/>
      <c r="AP1397" t="n">
        <v>282</v>
      </c>
      <c r="AQ1397" t="s">
        <v>89</v>
      </c>
      <c r="AR1397" t="s"/>
      <c r="AS1397" t="s"/>
      <c r="AT1397" t="s">
        <v>90</v>
      </c>
      <c r="AU1397" t="s"/>
      <c r="AV1397" t="s"/>
      <c r="AW1397" t="s"/>
      <c r="AX1397" t="s"/>
      <c r="AY1397" t="n">
        <v>4972638</v>
      </c>
      <c r="AZ1397" t="s">
        <v>1783</v>
      </c>
      <c r="BA1397" t="s"/>
      <c r="BB1397" t="n">
        <v>31436</v>
      </c>
      <c r="BC1397" t="n">
        <v>13.32632</v>
      </c>
      <c r="BD1397" t="n">
        <v>52.46545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1794</v>
      </c>
      <c r="F1398" t="n">
        <v>265071</v>
      </c>
      <c r="G1398" t="s">
        <v>74</v>
      </c>
      <c r="H1398" t="s">
        <v>75</v>
      </c>
      <c r="I1398" t="s"/>
      <c r="J1398" t="s">
        <v>74</v>
      </c>
      <c r="K1398" t="n">
        <v>86.09999999999999</v>
      </c>
      <c r="L1398" t="s">
        <v>76</v>
      </c>
      <c r="M1398" t="s"/>
      <c r="N1398" t="s">
        <v>158</v>
      </c>
      <c r="O1398" t="s">
        <v>78</v>
      </c>
      <c r="P1398" t="s">
        <v>1794</v>
      </c>
      <c r="Q1398" t="s"/>
      <c r="R1398" t="s">
        <v>79</v>
      </c>
      <c r="S1398" t="s">
        <v>1779</v>
      </c>
      <c r="T1398" t="s">
        <v>81</v>
      </c>
      <c r="U1398" t="s">
        <v>82</v>
      </c>
      <c r="V1398" t="s">
        <v>83</v>
      </c>
      <c r="W1398" t="s">
        <v>84</v>
      </c>
      <c r="X1398" t="s"/>
      <c r="Y1398" t="s">
        <v>85</v>
      </c>
      <c r="Z1398">
        <f>HYPERLINK("https://hotelmonitor-cachepage.eclerx.com/savepage/tk_15444266102672236_sr_2399.html","info")</f>
        <v/>
      </c>
      <c r="AA1398" t="n">
        <v>5858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88</v>
      </c>
      <c r="AO1398" t="s"/>
      <c r="AP1398" t="n">
        <v>160</v>
      </c>
      <c r="AQ1398" t="s">
        <v>89</v>
      </c>
      <c r="AR1398" t="s"/>
      <c r="AS1398" t="s"/>
      <c r="AT1398" t="s">
        <v>90</v>
      </c>
      <c r="AU1398" t="s"/>
      <c r="AV1398" t="s"/>
      <c r="AW1398" t="s"/>
      <c r="AX1398" t="s"/>
      <c r="AY1398" t="n">
        <v>1998136</v>
      </c>
      <c r="AZ1398" t="s">
        <v>1795</v>
      </c>
      <c r="BA1398" t="s"/>
      <c r="BB1398" t="n">
        <v>36331</v>
      </c>
      <c r="BC1398" t="n">
        <v>13.459067</v>
      </c>
      <c r="BD1398" t="n">
        <v>52.473593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1794</v>
      </c>
      <c r="F1399" t="n">
        <v>265071</v>
      </c>
      <c r="G1399" t="s">
        <v>74</v>
      </c>
      <c r="H1399" t="s">
        <v>75</v>
      </c>
      <c r="I1399" t="s"/>
      <c r="J1399" t="s">
        <v>74</v>
      </c>
      <c r="K1399" t="n">
        <v>96.59999999999999</v>
      </c>
      <c r="L1399" t="s">
        <v>76</v>
      </c>
      <c r="M1399" t="s"/>
      <c r="N1399" t="s">
        <v>121</v>
      </c>
      <c r="O1399" t="s">
        <v>78</v>
      </c>
      <c r="P1399" t="s">
        <v>1794</v>
      </c>
      <c r="Q1399" t="s"/>
      <c r="R1399" t="s">
        <v>79</v>
      </c>
      <c r="S1399" t="s">
        <v>1648</v>
      </c>
      <c r="T1399" t="s">
        <v>81</v>
      </c>
      <c r="U1399" t="s">
        <v>82</v>
      </c>
      <c r="V1399" t="s">
        <v>83</v>
      </c>
      <c r="W1399" t="s">
        <v>84</v>
      </c>
      <c r="X1399" t="s"/>
      <c r="Y1399" t="s">
        <v>85</v>
      </c>
      <c r="Z1399">
        <f>HYPERLINK("https://hotelmonitor-cachepage.eclerx.com/savepage/tk_15444266102672236_sr_2399.html","info")</f>
        <v/>
      </c>
      <c r="AA1399" t="n">
        <v>5858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88</v>
      </c>
      <c r="AO1399" t="s"/>
      <c r="AP1399" t="n">
        <v>160</v>
      </c>
      <c r="AQ1399" t="s">
        <v>89</v>
      </c>
      <c r="AR1399" t="s"/>
      <c r="AS1399" t="s"/>
      <c r="AT1399" t="s">
        <v>90</v>
      </c>
      <c r="AU1399" t="s"/>
      <c r="AV1399" t="s"/>
      <c r="AW1399" t="s"/>
      <c r="AX1399" t="s"/>
      <c r="AY1399" t="n">
        <v>1998136</v>
      </c>
      <c r="AZ1399" t="s">
        <v>1795</v>
      </c>
      <c r="BA1399" t="s"/>
      <c r="BB1399" t="n">
        <v>36331</v>
      </c>
      <c r="BC1399" t="n">
        <v>13.459067</v>
      </c>
      <c r="BD1399" t="n">
        <v>52.473593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1794</v>
      </c>
      <c r="F1400" t="n">
        <v>265071</v>
      </c>
      <c r="G1400" t="s">
        <v>74</v>
      </c>
      <c r="H1400" t="s">
        <v>75</v>
      </c>
      <c r="I1400" t="s"/>
      <c r="J1400" t="s">
        <v>74</v>
      </c>
      <c r="K1400" t="n">
        <v>112.35</v>
      </c>
      <c r="L1400" t="s">
        <v>76</v>
      </c>
      <c r="M1400" t="s"/>
      <c r="N1400" t="s">
        <v>244</v>
      </c>
      <c r="O1400" t="s">
        <v>78</v>
      </c>
      <c r="P1400" t="s">
        <v>1794</v>
      </c>
      <c r="Q1400" t="s"/>
      <c r="R1400" t="s">
        <v>79</v>
      </c>
      <c r="S1400" t="s">
        <v>1796</v>
      </c>
      <c r="T1400" t="s">
        <v>81</v>
      </c>
      <c r="U1400" t="s">
        <v>82</v>
      </c>
      <c r="V1400" t="s">
        <v>83</v>
      </c>
      <c r="W1400" t="s">
        <v>84</v>
      </c>
      <c r="X1400" t="s"/>
      <c r="Y1400" t="s">
        <v>85</v>
      </c>
      <c r="Z1400">
        <f>HYPERLINK("https://hotelmonitor-cachepage.eclerx.com/savepage/tk_15444266102672236_sr_2399.html","info")</f>
        <v/>
      </c>
      <c r="AA1400" t="n">
        <v>5858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88</v>
      </c>
      <c r="AO1400" t="s"/>
      <c r="AP1400" t="n">
        <v>160</v>
      </c>
      <c r="AQ1400" t="s">
        <v>89</v>
      </c>
      <c r="AR1400" t="s"/>
      <c r="AS1400" t="s"/>
      <c r="AT1400" t="s">
        <v>90</v>
      </c>
      <c r="AU1400" t="s"/>
      <c r="AV1400" t="s"/>
      <c r="AW1400" t="s"/>
      <c r="AX1400" t="s"/>
      <c r="AY1400" t="n">
        <v>1998136</v>
      </c>
      <c r="AZ1400" t="s">
        <v>1795</v>
      </c>
      <c r="BA1400" t="s"/>
      <c r="BB1400" t="n">
        <v>36331</v>
      </c>
      <c r="BC1400" t="n">
        <v>13.459067</v>
      </c>
      <c r="BD1400" t="n">
        <v>52.473593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1794</v>
      </c>
      <c r="F1401" t="n">
        <v>265071</v>
      </c>
      <c r="G1401" t="s">
        <v>74</v>
      </c>
      <c r="H1401" t="s">
        <v>75</v>
      </c>
      <c r="I1401" t="s"/>
      <c r="J1401" t="s">
        <v>74</v>
      </c>
      <c r="K1401" t="n">
        <v>143.85</v>
      </c>
      <c r="L1401" t="s">
        <v>76</v>
      </c>
      <c r="M1401" t="s"/>
      <c r="N1401" t="s">
        <v>246</v>
      </c>
      <c r="O1401" t="s">
        <v>78</v>
      </c>
      <c r="P1401" t="s">
        <v>1794</v>
      </c>
      <c r="Q1401" t="s"/>
      <c r="R1401" t="s">
        <v>79</v>
      </c>
      <c r="S1401" t="s">
        <v>1797</v>
      </c>
      <c r="T1401" t="s">
        <v>81</v>
      </c>
      <c r="U1401" t="s">
        <v>82</v>
      </c>
      <c r="V1401" t="s">
        <v>83</v>
      </c>
      <c r="W1401" t="s">
        <v>84</v>
      </c>
      <c r="X1401" t="s"/>
      <c r="Y1401" t="s">
        <v>85</v>
      </c>
      <c r="Z1401">
        <f>HYPERLINK("https://hotelmonitor-cachepage.eclerx.com/savepage/tk_15444266102672236_sr_2399.html","info")</f>
        <v/>
      </c>
      <c r="AA1401" t="n">
        <v>5858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88</v>
      </c>
      <c r="AO1401" t="s"/>
      <c r="AP1401" t="n">
        <v>160</v>
      </c>
      <c r="AQ1401" t="s">
        <v>89</v>
      </c>
      <c r="AR1401" t="s"/>
      <c r="AS1401" t="s"/>
      <c r="AT1401" t="s">
        <v>90</v>
      </c>
      <c r="AU1401" t="s"/>
      <c r="AV1401" t="s"/>
      <c r="AW1401" t="s"/>
      <c r="AX1401" t="s"/>
      <c r="AY1401" t="n">
        <v>1998136</v>
      </c>
      <c r="AZ1401" t="s">
        <v>1795</v>
      </c>
      <c r="BA1401" t="s"/>
      <c r="BB1401" t="n">
        <v>36331</v>
      </c>
      <c r="BC1401" t="n">
        <v>13.459067</v>
      </c>
      <c r="BD1401" t="n">
        <v>52.473593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1794</v>
      </c>
      <c r="F1402" t="n">
        <v>265071</v>
      </c>
      <c r="G1402" t="s">
        <v>74</v>
      </c>
      <c r="H1402" t="s">
        <v>75</v>
      </c>
      <c r="I1402" t="s"/>
      <c r="J1402" t="s">
        <v>74</v>
      </c>
      <c r="K1402" t="n">
        <v>164.85</v>
      </c>
      <c r="L1402" t="s">
        <v>76</v>
      </c>
      <c r="M1402" t="s"/>
      <c r="N1402" t="s">
        <v>316</v>
      </c>
      <c r="O1402" t="s">
        <v>78</v>
      </c>
      <c r="P1402" t="s">
        <v>1794</v>
      </c>
      <c r="Q1402" t="s"/>
      <c r="R1402" t="s">
        <v>79</v>
      </c>
      <c r="S1402" t="s">
        <v>1798</v>
      </c>
      <c r="T1402" t="s">
        <v>81</v>
      </c>
      <c r="U1402" t="s">
        <v>82</v>
      </c>
      <c r="V1402" t="s">
        <v>83</v>
      </c>
      <c r="W1402" t="s">
        <v>84</v>
      </c>
      <c r="X1402" t="s"/>
      <c r="Y1402" t="s">
        <v>85</v>
      </c>
      <c r="Z1402">
        <f>HYPERLINK("https://hotelmonitor-cachepage.eclerx.com/savepage/tk_15444266102672236_sr_2399.html","info")</f>
        <v/>
      </c>
      <c r="AA1402" t="n">
        <v>5858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88</v>
      </c>
      <c r="AO1402" t="s"/>
      <c r="AP1402" t="n">
        <v>160</v>
      </c>
      <c r="AQ1402" t="s">
        <v>89</v>
      </c>
      <c r="AR1402" t="s"/>
      <c r="AS1402" t="s"/>
      <c r="AT1402" t="s">
        <v>90</v>
      </c>
      <c r="AU1402" t="s"/>
      <c r="AV1402" t="s"/>
      <c r="AW1402" t="s"/>
      <c r="AX1402" t="s"/>
      <c r="AY1402" t="n">
        <v>1998136</v>
      </c>
      <c r="AZ1402" t="s">
        <v>1795</v>
      </c>
      <c r="BA1402" t="s"/>
      <c r="BB1402" t="n">
        <v>36331</v>
      </c>
      <c r="BC1402" t="n">
        <v>13.459067</v>
      </c>
      <c r="BD1402" t="n">
        <v>52.473593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1799</v>
      </c>
      <c r="F1403" t="n">
        <v>2347019</v>
      </c>
      <c r="G1403" t="s">
        <v>74</v>
      </c>
      <c r="H1403" t="s">
        <v>75</v>
      </c>
      <c r="I1403" t="s"/>
      <c r="J1403" t="s">
        <v>74</v>
      </c>
      <c r="K1403" t="n">
        <v>106</v>
      </c>
      <c r="L1403" t="s">
        <v>76</v>
      </c>
      <c r="M1403" t="s"/>
      <c r="N1403" t="s">
        <v>113</v>
      </c>
      <c r="O1403" t="s">
        <v>78</v>
      </c>
      <c r="P1403" t="s">
        <v>1800</v>
      </c>
      <c r="Q1403" t="s"/>
      <c r="R1403" t="s">
        <v>119</v>
      </c>
      <c r="S1403" t="s">
        <v>820</v>
      </c>
      <c r="T1403" t="s">
        <v>81</v>
      </c>
      <c r="U1403" t="s">
        <v>82</v>
      </c>
      <c r="V1403" t="s">
        <v>83</v>
      </c>
      <c r="W1403" t="s">
        <v>84</v>
      </c>
      <c r="X1403" t="s"/>
      <c r="Y1403" t="s">
        <v>85</v>
      </c>
      <c r="Z1403">
        <f>HYPERLINK("https://hotelmonitor-cachepage.eclerx.com/savepage/tk_15444270676595395_sr_2399.html","info")</f>
        <v/>
      </c>
      <c r="AA1403" t="n">
        <v>278187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88</v>
      </c>
      <c r="AO1403" t="s"/>
      <c r="AP1403" t="n">
        <v>295</v>
      </c>
      <c r="AQ1403" t="s">
        <v>89</v>
      </c>
      <c r="AR1403" t="s"/>
      <c r="AS1403" t="s"/>
      <c r="AT1403" t="s">
        <v>90</v>
      </c>
      <c r="AU1403" t="s"/>
      <c r="AV1403" t="s"/>
      <c r="AW1403" t="s"/>
      <c r="AX1403" t="s"/>
      <c r="AY1403" t="n">
        <v>2071648</v>
      </c>
      <c r="AZ1403" t="s">
        <v>1801</v>
      </c>
      <c r="BA1403" t="s"/>
      <c r="BB1403" t="n">
        <v>66513</v>
      </c>
      <c r="BC1403" t="n">
        <v>13.379768</v>
      </c>
      <c r="BD1403" t="n">
        <v>52.529445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1802</v>
      </c>
      <c r="F1404" t="n">
        <v>-1</v>
      </c>
      <c r="G1404" t="s">
        <v>74</v>
      </c>
      <c r="H1404" t="s">
        <v>75</v>
      </c>
      <c r="I1404" t="s"/>
      <c r="J1404" t="s">
        <v>74</v>
      </c>
      <c r="K1404" t="n">
        <v>51</v>
      </c>
      <c r="L1404" t="s">
        <v>76</v>
      </c>
      <c r="M1404" t="s"/>
      <c r="N1404" t="s">
        <v>113</v>
      </c>
      <c r="O1404" t="s">
        <v>78</v>
      </c>
      <c r="P1404" t="s">
        <v>1802</v>
      </c>
      <c r="Q1404" t="s"/>
      <c r="R1404" t="s">
        <v>114</v>
      </c>
      <c r="S1404" t="s">
        <v>362</v>
      </c>
      <c r="T1404" t="s">
        <v>81</v>
      </c>
      <c r="U1404" t="s">
        <v>82</v>
      </c>
      <c r="V1404" t="s">
        <v>83</v>
      </c>
      <c r="W1404" t="s">
        <v>84</v>
      </c>
      <c r="X1404" t="s"/>
      <c r="Y1404" t="s">
        <v>85</v>
      </c>
      <c r="Z1404">
        <f>HYPERLINK("https://hotelmonitor-cachepage.eclerx.com/savepage/tk_1544427759730341_sr_2399.html","info")</f>
        <v/>
      </c>
      <c r="AA1404" t="n">
        <v>-2071498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88</v>
      </c>
      <c r="AO1404" t="s"/>
      <c r="AP1404" t="n">
        <v>500</v>
      </c>
      <c r="AQ1404" t="s">
        <v>89</v>
      </c>
      <c r="AR1404" t="s"/>
      <c r="AS1404" t="s"/>
      <c r="AT1404" t="s">
        <v>90</v>
      </c>
      <c r="AU1404" t="s"/>
      <c r="AV1404" t="s"/>
      <c r="AW1404" t="s"/>
      <c r="AX1404" t="s"/>
      <c r="AY1404" t="n">
        <v>2071498</v>
      </c>
      <c r="AZ1404" t="s">
        <v>1803</v>
      </c>
      <c r="BA1404" t="s"/>
      <c r="BB1404" t="n">
        <v>401792</v>
      </c>
      <c r="BC1404" t="n">
        <v>13.581893</v>
      </c>
      <c r="BD1404" t="n">
        <v>52.503217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1804</v>
      </c>
      <c r="F1405" t="n">
        <v>-1</v>
      </c>
      <c r="G1405" t="s">
        <v>74</v>
      </c>
      <c r="H1405" t="s">
        <v>75</v>
      </c>
      <c r="I1405" t="s"/>
      <c r="J1405" t="s">
        <v>74</v>
      </c>
      <c r="K1405" t="n">
        <v>94</v>
      </c>
      <c r="L1405" t="s">
        <v>76</v>
      </c>
      <c r="M1405" t="s"/>
      <c r="N1405" t="s">
        <v>327</v>
      </c>
      <c r="O1405" t="s">
        <v>78</v>
      </c>
      <c r="P1405" t="s">
        <v>1804</v>
      </c>
      <c r="Q1405" t="s"/>
      <c r="R1405" t="s">
        <v>79</v>
      </c>
      <c r="S1405" t="s">
        <v>330</v>
      </c>
      <c r="T1405" t="s">
        <v>81</v>
      </c>
      <c r="U1405" t="s">
        <v>82</v>
      </c>
      <c r="V1405" t="s">
        <v>83</v>
      </c>
      <c r="W1405" t="s">
        <v>108</v>
      </c>
      <c r="X1405" t="s"/>
      <c r="Y1405" t="s">
        <v>85</v>
      </c>
      <c r="Z1405">
        <f>HYPERLINK("https://hotelmonitor-cachepage.eclerx.com/savepage/tk_15444269896044745_sr_2399.html","info")</f>
        <v/>
      </c>
      <c r="AA1405" t="n">
        <v>-5998663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88</v>
      </c>
      <c r="AO1405" t="s"/>
      <c r="AP1405" t="n">
        <v>271</v>
      </c>
      <c r="AQ1405" t="s">
        <v>89</v>
      </c>
      <c r="AR1405" t="s"/>
      <c r="AS1405" t="s"/>
      <c r="AT1405" t="s">
        <v>90</v>
      </c>
      <c r="AU1405" t="s"/>
      <c r="AV1405" t="s"/>
      <c r="AW1405" t="s"/>
      <c r="AX1405" t="s"/>
      <c r="AY1405" t="n">
        <v>5998663</v>
      </c>
      <c r="AZ1405" t="s">
        <v>1805</v>
      </c>
      <c r="BA1405" t="s"/>
      <c r="BB1405" t="n">
        <v>89625</v>
      </c>
      <c r="BC1405" t="n">
        <v>13.34499</v>
      </c>
      <c r="BD1405" t="n">
        <v>52.49898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1804</v>
      </c>
      <c r="F1406" t="n">
        <v>-1</v>
      </c>
      <c r="G1406" t="s">
        <v>74</v>
      </c>
      <c r="H1406" t="s">
        <v>75</v>
      </c>
      <c r="I1406" t="s"/>
      <c r="J1406" t="s">
        <v>74</v>
      </c>
      <c r="K1406" t="n">
        <v>114</v>
      </c>
      <c r="L1406" t="s">
        <v>76</v>
      </c>
      <c r="M1406" t="s"/>
      <c r="N1406" t="s">
        <v>1070</v>
      </c>
      <c r="O1406" t="s">
        <v>78</v>
      </c>
      <c r="P1406" t="s">
        <v>1804</v>
      </c>
      <c r="Q1406" t="s"/>
      <c r="R1406" t="s">
        <v>79</v>
      </c>
      <c r="S1406" t="s">
        <v>111</v>
      </c>
      <c r="T1406" t="s">
        <v>81</v>
      </c>
      <c r="U1406" t="s">
        <v>82</v>
      </c>
      <c r="V1406" t="s">
        <v>83</v>
      </c>
      <c r="W1406" t="s">
        <v>108</v>
      </c>
      <c r="X1406" t="s"/>
      <c r="Y1406" t="s">
        <v>85</v>
      </c>
      <c r="Z1406">
        <f>HYPERLINK("https://hotelmonitor-cachepage.eclerx.com/savepage/tk_15444269896044745_sr_2399.html","info")</f>
        <v/>
      </c>
      <c r="AA1406" t="n">
        <v>-5998663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88</v>
      </c>
      <c r="AO1406" t="s"/>
      <c r="AP1406" t="n">
        <v>271</v>
      </c>
      <c r="AQ1406" t="s">
        <v>89</v>
      </c>
      <c r="AR1406" t="s"/>
      <c r="AS1406" t="s"/>
      <c r="AT1406" t="s">
        <v>90</v>
      </c>
      <c r="AU1406" t="s"/>
      <c r="AV1406" t="s"/>
      <c r="AW1406" t="s"/>
      <c r="AX1406" t="s"/>
      <c r="AY1406" t="n">
        <v>5998663</v>
      </c>
      <c r="AZ1406" t="s">
        <v>1805</v>
      </c>
      <c r="BA1406" t="s"/>
      <c r="BB1406" t="n">
        <v>89625</v>
      </c>
      <c r="BC1406" t="n">
        <v>13.34499</v>
      </c>
      <c r="BD1406" t="n">
        <v>52.49898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1804</v>
      </c>
      <c r="F1407" t="n">
        <v>-1</v>
      </c>
      <c r="G1407" t="s">
        <v>74</v>
      </c>
      <c r="H1407" t="s">
        <v>75</v>
      </c>
      <c r="I1407" t="s"/>
      <c r="J1407" t="s">
        <v>74</v>
      </c>
      <c r="K1407" t="n">
        <v>121.98</v>
      </c>
      <c r="L1407" t="s">
        <v>76</v>
      </c>
      <c r="M1407" t="s"/>
      <c r="N1407" t="s">
        <v>1806</v>
      </c>
      <c r="O1407" t="s">
        <v>78</v>
      </c>
      <c r="P1407" t="s">
        <v>1804</v>
      </c>
      <c r="Q1407" t="s"/>
      <c r="R1407" t="s">
        <v>79</v>
      </c>
      <c r="S1407" t="s">
        <v>1807</v>
      </c>
      <c r="T1407" t="s">
        <v>81</v>
      </c>
      <c r="U1407" t="s">
        <v>82</v>
      </c>
      <c r="V1407" t="s">
        <v>83</v>
      </c>
      <c r="W1407" t="s">
        <v>108</v>
      </c>
      <c r="X1407" t="s"/>
      <c r="Y1407" t="s">
        <v>85</v>
      </c>
      <c r="Z1407">
        <f>HYPERLINK("https://hotelmonitor-cachepage.eclerx.com/savepage/tk_15444269896044745_sr_2399.html","info")</f>
        <v/>
      </c>
      <c r="AA1407" t="n">
        <v>-5998663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88</v>
      </c>
      <c r="AO1407" t="s"/>
      <c r="AP1407" t="n">
        <v>271</v>
      </c>
      <c r="AQ1407" t="s">
        <v>89</v>
      </c>
      <c r="AR1407" t="s"/>
      <c r="AS1407" t="s"/>
      <c r="AT1407" t="s">
        <v>90</v>
      </c>
      <c r="AU1407" t="s"/>
      <c r="AV1407" t="s"/>
      <c r="AW1407" t="s"/>
      <c r="AX1407" t="s"/>
      <c r="AY1407" t="n">
        <v>5998663</v>
      </c>
      <c r="AZ1407" t="s">
        <v>1805</v>
      </c>
      <c r="BA1407" t="s"/>
      <c r="BB1407" t="n">
        <v>89625</v>
      </c>
      <c r="BC1407" t="n">
        <v>13.34499</v>
      </c>
      <c r="BD1407" t="n">
        <v>52.49898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1804</v>
      </c>
      <c r="F1408" t="n">
        <v>-1</v>
      </c>
      <c r="G1408" t="s">
        <v>74</v>
      </c>
      <c r="H1408" t="s">
        <v>75</v>
      </c>
      <c r="I1408" t="s"/>
      <c r="J1408" t="s">
        <v>74</v>
      </c>
      <c r="K1408" t="n">
        <v>144</v>
      </c>
      <c r="L1408" t="s">
        <v>76</v>
      </c>
      <c r="M1408" t="s"/>
      <c r="N1408" t="s">
        <v>219</v>
      </c>
      <c r="O1408" t="s">
        <v>78</v>
      </c>
      <c r="P1408" t="s">
        <v>1804</v>
      </c>
      <c r="Q1408" t="s"/>
      <c r="R1408" t="s">
        <v>79</v>
      </c>
      <c r="S1408" t="s">
        <v>585</v>
      </c>
      <c r="T1408" t="s">
        <v>81</v>
      </c>
      <c r="U1408" t="s">
        <v>82</v>
      </c>
      <c r="V1408" t="s">
        <v>83</v>
      </c>
      <c r="W1408" t="s">
        <v>108</v>
      </c>
      <c r="X1408" t="s"/>
      <c r="Y1408" t="s">
        <v>85</v>
      </c>
      <c r="Z1408">
        <f>HYPERLINK("https://hotelmonitor-cachepage.eclerx.com/savepage/tk_15444269896044745_sr_2399.html","info")</f>
        <v/>
      </c>
      <c r="AA1408" t="n">
        <v>-5998663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88</v>
      </c>
      <c r="AO1408" t="s"/>
      <c r="AP1408" t="n">
        <v>271</v>
      </c>
      <c r="AQ1408" t="s">
        <v>89</v>
      </c>
      <c r="AR1408" t="s"/>
      <c r="AS1408" t="s"/>
      <c r="AT1408" t="s">
        <v>90</v>
      </c>
      <c r="AU1408" t="s"/>
      <c r="AV1408" t="s"/>
      <c r="AW1408" t="s"/>
      <c r="AX1408" t="s"/>
      <c r="AY1408" t="n">
        <v>5998663</v>
      </c>
      <c r="AZ1408" t="s">
        <v>1805</v>
      </c>
      <c r="BA1408" t="s"/>
      <c r="BB1408" t="n">
        <v>89625</v>
      </c>
      <c r="BC1408" t="n">
        <v>13.34499</v>
      </c>
      <c r="BD1408" t="n">
        <v>52.49898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1804</v>
      </c>
      <c r="F1409" t="n">
        <v>-1</v>
      </c>
      <c r="G1409" t="s">
        <v>74</v>
      </c>
      <c r="H1409" t="s">
        <v>75</v>
      </c>
      <c r="I1409" t="s"/>
      <c r="J1409" t="s">
        <v>74</v>
      </c>
      <c r="K1409" t="n">
        <v>144</v>
      </c>
      <c r="L1409" t="s">
        <v>76</v>
      </c>
      <c r="M1409" t="s"/>
      <c r="N1409" t="s">
        <v>166</v>
      </c>
      <c r="O1409" t="s">
        <v>78</v>
      </c>
      <c r="P1409" t="s">
        <v>1804</v>
      </c>
      <c r="Q1409" t="s"/>
      <c r="R1409" t="s">
        <v>79</v>
      </c>
      <c r="S1409" t="s">
        <v>585</v>
      </c>
      <c r="T1409" t="s">
        <v>81</v>
      </c>
      <c r="U1409" t="s">
        <v>82</v>
      </c>
      <c r="V1409" t="s">
        <v>83</v>
      </c>
      <c r="W1409" t="s">
        <v>108</v>
      </c>
      <c r="X1409" t="s"/>
      <c r="Y1409" t="s">
        <v>85</v>
      </c>
      <c r="Z1409">
        <f>HYPERLINK("https://hotelmonitor-cachepage.eclerx.com/savepage/tk_15444269896044745_sr_2399.html","info")</f>
        <v/>
      </c>
      <c r="AA1409" t="n">
        <v>-5998663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88</v>
      </c>
      <c r="AO1409" t="s"/>
      <c r="AP1409" t="n">
        <v>271</v>
      </c>
      <c r="AQ1409" t="s">
        <v>89</v>
      </c>
      <c r="AR1409" t="s"/>
      <c r="AS1409" t="s"/>
      <c r="AT1409" t="s">
        <v>90</v>
      </c>
      <c r="AU1409" t="s"/>
      <c r="AV1409" t="s"/>
      <c r="AW1409" t="s"/>
      <c r="AX1409" t="s"/>
      <c r="AY1409" t="n">
        <v>5998663</v>
      </c>
      <c r="AZ1409" t="s">
        <v>1805</v>
      </c>
      <c r="BA1409" t="s"/>
      <c r="BB1409" t="n">
        <v>89625</v>
      </c>
      <c r="BC1409" t="n">
        <v>13.34499</v>
      </c>
      <c r="BD1409" t="n">
        <v>52.49898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1808</v>
      </c>
      <c r="F1410" t="n">
        <v>-1</v>
      </c>
      <c r="G1410" t="s">
        <v>74</v>
      </c>
      <c r="H1410" t="s">
        <v>75</v>
      </c>
      <c r="I1410" t="s"/>
      <c r="J1410" t="s">
        <v>74</v>
      </c>
      <c r="K1410" t="n">
        <v>55.89</v>
      </c>
      <c r="L1410" t="s">
        <v>76</v>
      </c>
      <c r="M1410" t="s"/>
      <c r="N1410" t="s">
        <v>1585</v>
      </c>
      <c r="O1410" t="s">
        <v>78</v>
      </c>
      <c r="P1410" t="s">
        <v>1808</v>
      </c>
      <c r="Q1410" t="s"/>
      <c r="R1410" t="s">
        <v>119</v>
      </c>
      <c r="S1410" t="s">
        <v>1809</v>
      </c>
      <c r="T1410" t="s">
        <v>81</v>
      </c>
      <c r="U1410" t="s">
        <v>82</v>
      </c>
      <c r="V1410" t="s">
        <v>83</v>
      </c>
      <c r="W1410" t="s">
        <v>84</v>
      </c>
      <c r="X1410" t="s"/>
      <c r="Y1410" t="s">
        <v>85</v>
      </c>
      <c r="Z1410">
        <f>HYPERLINK("https://hotelmonitor-cachepage.eclerx.com/savepage/tk_15444264394723494_sr_2399.html","info")</f>
        <v/>
      </c>
      <c r="AA1410" t="n">
        <v>-2676143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88</v>
      </c>
      <c r="AO1410" t="s"/>
      <c r="AP1410" t="n">
        <v>112</v>
      </c>
      <c r="AQ1410" t="s">
        <v>89</v>
      </c>
      <c r="AR1410" t="s"/>
      <c r="AS1410" t="s"/>
      <c r="AT1410" t="s">
        <v>90</v>
      </c>
      <c r="AU1410" t="s"/>
      <c r="AV1410" t="s"/>
      <c r="AW1410" t="s"/>
      <c r="AX1410" t="s"/>
      <c r="AY1410" t="n">
        <v>2676143</v>
      </c>
      <c r="AZ1410" t="s">
        <v>1810</v>
      </c>
      <c r="BA1410" t="s"/>
      <c r="BB1410" t="n">
        <v>22603</v>
      </c>
      <c r="BC1410" t="n">
        <v>13.317209</v>
      </c>
      <c r="BD1410" t="n">
        <v>52.529019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1808</v>
      </c>
      <c r="F1411" t="n">
        <v>-1</v>
      </c>
      <c r="G1411" t="s">
        <v>74</v>
      </c>
      <c r="H1411" t="s">
        <v>75</v>
      </c>
      <c r="I1411" t="s"/>
      <c r="J1411" t="s">
        <v>74</v>
      </c>
      <c r="K1411" t="n">
        <v>62.1</v>
      </c>
      <c r="L1411" t="s">
        <v>76</v>
      </c>
      <c r="M1411" t="s"/>
      <c r="N1411" t="s">
        <v>158</v>
      </c>
      <c r="O1411" t="s">
        <v>78</v>
      </c>
      <c r="P1411" t="s">
        <v>1808</v>
      </c>
      <c r="Q1411" t="s"/>
      <c r="R1411" t="s">
        <v>119</v>
      </c>
      <c r="S1411" t="s">
        <v>736</v>
      </c>
      <c r="T1411" t="s">
        <v>81</v>
      </c>
      <c r="U1411" t="s">
        <v>82</v>
      </c>
      <c r="V1411" t="s">
        <v>83</v>
      </c>
      <c r="W1411" t="s">
        <v>84</v>
      </c>
      <c r="X1411" t="s"/>
      <c r="Y1411" t="s">
        <v>85</v>
      </c>
      <c r="Z1411">
        <f>HYPERLINK("https://hotelmonitor-cachepage.eclerx.com/savepage/tk_15444264394723494_sr_2399.html","info")</f>
        <v/>
      </c>
      <c r="AA1411" t="n">
        <v>-2676143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88</v>
      </c>
      <c r="AO1411" t="s"/>
      <c r="AP1411" t="n">
        <v>112</v>
      </c>
      <c r="AQ1411" t="s">
        <v>89</v>
      </c>
      <c r="AR1411" t="s"/>
      <c r="AS1411" t="s"/>
      <c r="AT1411" t="s">
        <v>90</v>
      </c>
      <c r="AU1411" t="s"/>
      <c r="AV1411" t="s"/>
      <c r="AW1411" t="s"/>
      <c r="AX1411" t="s"/>
      <c r="AY1411" t="n">
        <v>2676143</v>
      </c>
      <c r="AZ1411" t="s">
        <v>1810</v>
      </c>
      <c r="BA1411" t="s"/>
      <c r="BB1411" t="n">
        <v>22603</v>
      </c>
      <c r="BC1411" t="n">
        <v>13.317209</v>
      </c>
      <c r="BD1411" t="n">
        <v>52.529019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1808</v>
      </c>
      <c r="F1412" t="n">
        <v>-1</v>
      </c>
      <c r="G1412" t="s">
        <v>74</v>
      </c>
      <c r="H1412" t="s">
        <v>75</v>
      </c>
      <c r="I1412" t="s"/>
      <c r="J1412" t="s">
        <v>74</v>
      </c>
      <c r="K1412" t="n">
        <v>65.20999999999999</v>
      </c>
      <c r="L1412" t="s">
        <v>76</v>
      </c>
      <c r="M1412" t="s"/>
      <c r="N1412" t="s">
        <v>840</v>
      </c>
      <c r="O1412" t="s">
        <v>78</v>
      </c>
      <c r="P1412" t="s">
        <v>1808</v>
      </c>
      <c r="Q1412" t="s"/>
      <c r="R1412" t="s">
        <v>119</v>
      </c>
      <c r="S1412" t="s">
        <v>1811</v>
      </c>
      <c r="T1412" t="s">
        <v>81</v>
      </c>
      <c r="U1412" t="s">
        <v>82</v>
      </c>
      <c r="V1412" t="s">
        <v>83</v>
      </c>
      <c r="W1412" t="s">
        <v>84</v>
      </c>
      <c r="X1412" t="s"/>
      <c r="Y1412" t="s">
        <v>85</v>
      </c>
      <c r="Z1412">
        <f>HYPERLINK("https://hotelmonitor-cachepage.eclerx.com/savepage/tk_15444264394723494_sr_2399.html","info")</f>
        <v/>
      </c>
      <c r="AA1412" t="n">
        <v>-2676143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88</v>
      </c>
      <c r="AO1412" t="s"/>
      <c r="AP1412" t="n">
        <v>112</v>
      </c>
      <c r="AQ1412" t="s">
        <v>89</v>
      </c>
      <c r="AR1412" t="s"/>
      <c r="AS1412" t="s"/>
      <c r="AT1412" t="s">
        <v>90</v>
      </c>
      <c r="AU1412" t="s"/>
      <c r="AV1412" t="s"/>
      <c r="AW1412" t="s"/>
      <c r="AX1412" t="s"/>
      <c r="AY1412" t="n">
        <v>2676143</v>
      </c>
      <c r="AZ1412" t="s">
        <v>1810</v>
      </c>
      <c r="BA1412" t="s"/>
      <c r="BB1412" t="n">
        <v>22603</v>
      </c>
      <c r="BC1412" t="n">
        <v>13.317209</v>
      </c>
      <c r="BD1412" t="n">
        <v>52.529019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1808</v>
      </c>
      <c r="F1413" t="n">
        <v>-1</v>
      </c>
      <c r="G1413" t="s">
        <v>74</v>
      </c>
      <c r="H1413" t="s">
        <v>75</v>
      </c>
      <c r="I1413" t="s"/>
      <c r="J1413" t="s">
        <v>74</v>
      </c>
      <c r="K1413" t="n">
        <v>72.45</v>
      </c>
      <c r="L1413" t="s">
        <v>76</v>
      </c>
      <c r="M1413" t="s"/>
      <c r="N1413" t="s">
        <v>840</v>
      </c>
      <c r="O1413" t="s">
        <v>78</v>
      </c>
      <c r="P1413" t="s">
        <v>1808</v>
      </c>
      <c r="Q1413" t="s"/>
      <c r="R1413" t="s">
        <v>119</v>
      </c>
      <c r="S1413" t="s">
        <v>1812</v>
      </c>
      <c r="T1413" t="s">
        <v>81</v>
      </c>
      <c r="U1413" t="s">
        <v>82</v>
      </c>
      <c r="V1413" t="s">
        <v>83</v>
      </c>
      <c r="W1413" t="s">
        <v>84</v>
      </c>
      <c r="X1413" t="s"/>
      <c r="Y1413" t="s">
        <v>85</v>
      </c>
      <c r="Z1413">
        <f>HYPERLINK("https://hotelmonitor-cachepage.eclerx.com/savepage/tk_15444264394723494_sr_2399.html","info")</f>
        <v/>
      </c>
      <c r="AA1413" t="n">
        <v>-2676143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88</v>
      </c>
      <c r="AO1413" t="s"/>
      <c r="AP1413" t="n">
        <v>112</v>
      </c>
      <c r="AQ1413" t="s">
        <v>89</v>
      </c>
      <c r="AR1413" t="s"/>
      <c r="AS1413" t="s"/>
      <c r="AT1413" t="s">
        <v>90</v>
      </c>
      <c r="AU1413" t="s"/>
      <c r="AV1413" t="s"/>
      <c r="AW1413" t="s"/>
      <c r="AX1413" t="s"/>
      <c r="AY1413" t="n">
        <v>2676143</v>
      </c>
      <c r="AZ1413" t="s">
        <v>1810</v>
      </c>
      <c r="BA1413" t="s"/>
      <c r="BB1413" t="n">
        <v>22603</v>
      </c>
      <c r="BC1413" t="n">
        <v>13.317209</v>
      </c>
      <c r="BD1413" t="n">
        <v>52.529019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1808</v>
      </c>
      <c r="F1414" t="n">
        <v>-1</v>
      </c>
      <c r="G1414" t="s">
        <v>74</v>
      </c>
      <c r="H1414" t="s">
        <v>75</v>
      </c>
      <c r="I1414" t="s"/>
      <c r="J1414" t="s">
        <v>74</v>
      </c>
      <c r="K1414" t="n">
        <v>90.05</v>
      </c>
      <c r="L1414" t="s">
        <v>76</v>
      </c>
      <c r="M1414" t="s"/>
      <c r="N1414" t="s">
        <v>840</v>
      </c>
      <c r="O1414" t="s">
        <v>78</v>
      </c>
      <c r="P1414" t="s">
        <v>1808</v>
      </c>
      <c r="Q1414" t="s"/>
      <c r="R1414" t="s">
        <v>119</v>
      </c>
      <c r="S1414" t="s">
        <v>1813</v>
      </c>
      <c r="T1414" t="s">
        <v>81</v>
      </c>
      <c r="U1414" t="s">
        <v>82</v>
      </c>
      <c r="V1414" t="s">
        <v>83</v>
      </c>
      <c r="W1414" t="s">
        <v>108</v>
      </c>
      <c r="X1414" t="s"/>
      <c r="Y1414" t="s">
        <v>85</v>
      </c>
      <c r="Z1414">
        <f>HYPERLINK("https://hotelmonitor-cachepage.eclerx.com/savepage/tk_15444264394723494_sr_2399.html","info")</f>
        <v/>
      </c>
      <c r="AA1414" t="n">
        <v>-2676143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88</v>
      </c>
      <c r="AO1414" t="s"/>
      <c r="AP1414" t="n">
        <v>112</v>
      </c>
      <c r="AQ1414" t="s">
        <v>89</v>
      </c>
      <c r="AR1414" t="s"/>
      <c r="AS1414" t="s"/>
      <c r="AT1414" t="s">
        <v>90</v>
      </c>
      <c r="AU1414" t="s"/>
      <c r="AV1414" t="s"/>
      <c r="AW1414" t="s"/>
      <c r="AX1414" t="s"/>
      <c r="AY1414" t="n">
        <v>2676143</v>
      </c>
      <c r="AZ1414" t="s">
        <v>1810</v>
      </c>
      <c r="BA1414" t="s"/>
      <c r="BB1414" t="n">
        <v>22603</v>
      </c>
      <c r="BC1414" t="n">
        <v>13.317209</v>
      </c>
      <c r="BD1414" t="n">
        <v>52.529019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1814</v>
      </c>
      <c r="F1415" t="n">
        <v>-1</v>
      </c>
      <c r="G1415" t="s">
        <v>74</v>
      </c>
      <c r="H1415" t="s">
        <v>75</v>
      </c>
      <c r="I1415" t="s"/>
      <c r="J1415" t="s">
        <v>74</v>
      </c>
      <c r="K1415" t="n">
        <v>50.5</v>
      </c>
      <c r="L1415" t="s">
        <v>76</v>
      </c>
      <c r="M1415" t="s"/>
      <c r="N1415" t="s">
        <v>1815</v>
      </c>
      <c r="O1415" t="s">
        <v>78</v>
      </c>
      <c r="P1415" t="s">
        <v>1814</v>
      </c>
      <c r="Q1415" t="s"/>
      <c r="R1415" t="s">
        <v>114</v>
      </c>
      <c r="S1415" t="s">
        <v>1816</v>
      </c>
      <c r="T1415" t="s">
        <v>81</v>
      </c>
      <c r="U1415" t="s">
        <v>82</v>
      </c>
      <c r="V1415" t="s">
        <v>83</v>
      </c>
      <c r="W1415" t="s">
        <v>108</v>
      </c>
      <c r="X1415" t="s"/>
      <c r="Y1415" t="s">
        <v>85</v>
      </c>
      <c r="Z1415">
        <f>HYPERLINK("https://hotelmonitor-cachepage.eclerx.com/savepage/tk_15444273118398705_sr_2399.html","info")</f>
        <v/>
      </c>
      <c r="AA1415" t="n">
        <v>-231284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88</v>
      </c>
      <c r="AO1415" t="s"/>
      <c r="AP1415" t="n">
        <v>366</v>
      </c>
      <c r="AQ1415" t="s">
        <v>89</v>
      </c>
      <c r="AR1415" t="s"/>
      <c r="AS1415" t="s"/>
      <c r="AT1415" t="s">
        <v>90</v>
      </c>
      <c r="AU1415" t="s"/>
      <c r="AV1415" t="s"/>
      <c r="AW1415" t="s"/>
      <c r="AX1415" t="s"/>
      <c r="AY1415" t="n">
        <v>231284</v>
      </c>
      <c r="AZ1415" t="s">
        <v>1817</v>
      </c>
      <c r="BA1415" t="s"/>
      <c r="BB1415" t="n">
        <v>145517</v>
      </c>
      <c r="BC1415" t="n">
        <v>13.303907</v>
      </c>
      <c r="BD1415" t="n">
        <v>52.505694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1814</v>
      </c>
      <c r="F1416" t="n">
        <v>-1</v>
      </c>
      <c r="G1416" t="s">
        <v>74</v>
      </c>
      <c r="H1416" t="s">
        <v>75</v>
      </c>
      <c r="I1416" t="s"/>
      <c r="J1416" t="s">
        <v>74</v>
      </c>
      <c r="K1416" t="n">
        <v>58</v>
      </c>
      <c r="L1416" t="s">
        <v>76</v>
      </c>
      <c r="M1416" t="s"/>
      <c r="N1416" t="s">
        <v>567</v>
      </c>
      <c r="O1416" t="s">
        <v>78</v>
      </c>
      <c r="P1416" t="s">
        <v>1814</v>
      </c>
      <c r="Q1416" t="s"/>
      <c r="R1416" t="s">
        <v>114</v>
      </c>
      <c r="S1416" t="s">
        <v>481</v>
      </c>
      <c r="T1416" t="s">
        <v>81</v>
      </c>
      <c r="U1416" t="s">
        <v>82</v>
      </c>
      <c r="V1416" t="s">
        <v>83</v>
      </c>
      <c r="W1416" t="s">
        <v>108</v>
      </c>
      <c r="X1416" t="s"/>
      <c r="Y1416" t="s">
        <v>85</v>
      </c>
      <c r="Z1416">
        <f>HYPERLINK("https://hotelmonitor-cachepage.eclerx.com/savepage/tk_15444273118398705_sr_2399.html","info")</f>
        <v/>
      </c>
      <c r="AA1416" t="n">
        <v>-231284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88</v>
      </c>
      <c r="AO1416" t="s"/>
      <c r="AP1416" t="n">
        <v>366</v>
      </c>
      <c r="AQ1416" t="s">
        <v>89</v>
      </c>
      <c r="AR1416" t="s"/>
      <c r="AS1416" t="s"/>
      <c r="AT1416" t="s">
        <v>90</v>
      </c>
      <c r="AU1416" t="s"/>
      <c r="AV1416" t="s"/>
      <c r="AW1416" t="s"/>
      <c r="AX1416" t="s"/>
      <c r="AY1416" t="n">
        <v>231284</v>
      </c>
      <c r="AZ1416" t="s">
        <v>1817</v>
      </c>
      <c r="BA1416" t="s"/>
      <c r="BB1416" t="n">
        <v>145517</v>
      </c>
      <c r="BC1416" t="n">
        <v>13.303907</v>
      </c>
      <c r="BD1416" t="n">
        <v>52.505694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1814</v>
      </c>
      <c r="F1417" t="n">
        <v>-1</v>
      </c>
      <c r="G1417" t="s">
        <v>74</v>
      </c>
      <c r="H1417" t="s">
        <v>75</v>
      </c>
      <c r="I1417" t="s"/>
      <c r="J1417" t="s">
        <v>74</v>
      </c>
      <c r="K1417" t="n">
        <v>71.5</v>
      </c>
      <c r="L1417" t="s">
        <v>76</v>
      </c>
      <c r="M1417" t="s"/>
      <c r="N1417" t="s">
        <v>570</v>
      </c>
      <c r="O1417" t="s">
        <v>78</v>
      </c>
      <c r="P1417" t="s">
        <v>1814</v>
      </c>
      <c r="Q1417" t="s"/>
      <c r="R1417" t="s">
        <v>114</v>
      </c>
      <c r="S1417" t="s">
        <v>744</v>
      </c>
      <c r="T1417" t="s">
        <v>81</v>
      </c>
      <c r="U1417" t="s">
        <v>82</v>
      </c>
      <c r="V1417" t="s">
        <v>83</v>
      </c>
      <c r="W1417" t="s">
        <v>108</v>
      </c>
      <c r="X1417" t="s"/>
      <c r="Y1417" t="s">
        <v>85</v>
      </c>
      <c r="Z1417">
        <f>HYPERLINK("https://hotelmonitor-cachepage.eclerx.com/savepage/tk_15444273118398705_sr_2399.html","info")</f>
        <v/>
      </c>
      <c r="AA1417" t="n">
        <v>-231284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88</v>
      </c>
      <c r="AO1417" t="s"/>
      <c r="AP1417" t="n">
        <v>366</v>
      </c>
      <c r="AQ1417" t="s">
        <v>89</v>
      </c>
      <c r="AR1417" t="s"/>
      <c r="AS1417" t="s"/>
      <c r="AT1417" t="s">
        <v>90</v>
      </c>
      <c r="AU1417" t="s"/>
      <c r="AV1417" t="s"/>
      <c r="AW1417" t="s"/>
      <c r="AX1417" t="s"/>
      <c r="AY1417" t="n">
        <v>231284</v>
      </c>
      <c r="AZ1417" t="s">
        <v>1817</v>
      </c>
      <c r="BA1417" t="s"/>
      <c r="BB1417" t="n">
        <v>145517</v>
      </c>
      <c r="BC1417" t="n">
        <v>13.303907</v>
      </c>
      <c r="BD1417" t="n">
        <v>52.505694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1814</v>
      </c>
      <c r="F1418" t="n">
        <v>-1</v>
      </c>
      <c r="G1418" t="s">
        <v>74</v>
      </c>
      <c r="H1418" t="s">
        <v>75</v>
      </c>
      <c r="I1418" t="s"/>
      <c r="J1418" t="s">
        <v>74</v>
      </c>
      <c r="K1418" t="n">
        <v>82</v>
      </c>
      <c r="L1418" t="s">
        <v>76</v>
      </c>
      <c r="M1418" t="s"/>
      <c r="N1418" t="s">
        <v>1818</v>
      </c>
      <c r="O1418" t="s">
        <v>78</v>
      </c>
      <c r="P1418" t="s">
        <v>1814</v>
      </c>
      <c r="Q1418" t="s"/>
      <c r="R1418" t="s">
        <v>114</v>
      </c>
      <c r="S1418" t="s">
        <v>525</v>
      </c>
      <c r="T1418" t="s">
        <v>81</v>
      </c>
      <c r="U1418" t="s">
        <v>82</v>
      </c>
      <c r="V1418" t="s">
        <v>83</v>
      </c>
      <c r="W1418" t="s">
        <v>108</v>
      </c>
      <c r="X1418" t="s"/>
      <c r="Y1418" t="s">
        <v>85</v>
      </c>
      <c r="Z1418">
        <f>HYPERLINK("https://hotelmonitor-cachepage.eclerx.com/savepage/tk_15444273118398705_sr_2399.html","info")</f>
        <v/>
      </c>
      <c r="AA1418" t="n">
        <v>-231284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88</v>
      </c>
      <c r="AO1418" t="s"/>
      <c r="AP1418" t="n">
        <v>366</v>
      </c>
      <c r="AQ1418" t="s">
        <v>89</v>
      </c>
      <c r="AR1418" t="s"/>
      <c r="AS1418" t="s"/>
      <c r="AT1418" t="s">
        <v>90</v>
      </c>
      <c r="AU1418" t="s"/>
      <c r="AV1418" t="s"/>
      <c r="AW1418" t="s"/>
      <c r="AX1418" t="s"/>
      <c r="AY1418" t="n">
        <v>231284</v>
      </c>
      <c r="AZ1418" t="s">
        <v>1817</v>
      </c>
      <c r="BA1418" t="s"/>
      <c r="BB1418" t="n">
        <v>145517</v>
      </c>
      <c r="BC1418" t="n">
        <v>13.303907</v>
      </c>
      <c r="BD1418" t="n">
        <v>52.505694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1819</v>
      </c>
      <c r="F1419" t="n">
        <v>-1</v>
      </c>
      <c r="G1419" t="s">
        <v>74</v>
      </c>
      <c r="H1419" t="s">
        <v>75</v>
      </c>
      <c r="I1419" t="s"/>
      <c r="J1419" t="s">
        <v>74</v>
      </c>
      <c r="K1419" t="n">
        <v>105</v>
      </c>
      <c r="L1419" t="s">
        <v>76</v>
      </c>
      <c r="M1419" t="s"/>
      <c r="N1419" t="s">
        <v>121</v>
      </c>
      <c r="O1419" t="s">
        <v>78</v>
      </c>
      <c r="P1419" t="s">
        <v>1819</v>
      </c>
      <c r="Q1419" t="s"/>
      <c r="R1419" t="s">
        <v>119</v>
      </c>
      <c r="S1419" t="s">
        <v>1059</v>
      </c>
      <c r="T1419" t="s">
        <v>81</v>
      </c>
      <c r="U1419" t="s">
        <v>82</v>
      </c>
      <c r="V1419" t="s">
        <v>83</v>
      </c>
      <c r="W1419" t="s">
        <v>108</v>
      </c>
      <c r="X1419" t="s"/>
      <c r="Y1419" t="s">
        <v>85</v>
      </c>
      <c r="Z1419">
        <f>HYPERLINK("https://hotelmonitor-cachepage.eclerx.com/savepage/tk_15444276000308454_sr_2399.html","info")</f>
        <v/>
      </c>
      <c r="AA1419" t="n">
        <v>-6796577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88</v>
      </c>
      <c r="AO1419" t="s"/>
      <c r="AP1419" t="n">
        <v>455</v>
      </c>
      <c r="AQ1419" t="s">
        <v>89</v>
      </c>
      <c r="AR1419" t="s"/>
      <c r="AS1419" t="s"/>
      <c r="AT1419" t="s">
        <v>90</v>
      </c>
      <c r="AU1419" t="s"/>
      <c r="AV1419" t="s"/>
      <c r="AW1419" t="s"/>
      <c r="AX1419" t="s"/>
      <c r="AY1419" t="n">
        <v>6796577</v>
      </c>
      <c r="AZ1419" t="s">
        <v>1820</v>
      </c>
      <c r="BA1419" t="s"/>
      <c r="BB1419" t="n">
        <v>587035</v>
      </c>
      <c r="BC1419" t="n">
        <v>13.418416</v>
      </c>
      <c r="BD1419" t="n">
        <v>52.530185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1819</v>
      </c>
      <c r="F1420" t="n">
        <v>-1</v>
      </c>
      <c r="G1420" t="s">
        <v>74</v>
      </c>
      <c r="H1420" t="s">
        <v>75</v>
      </c>
      <c r="I1420" t="s"/>
      <c r="J1420" t="s">
        <v>74</v>
      </c>
      <c r="K1420" t="n">
        <v>115</v>
      </c>
      <c r="L1420" t="s">
        <v>76</v>
      </c>
      <c r="M1420" t="s"/>
      <c r="N1420" t="s">
        <v>623</v>
      </c>
      <c r="O1420" t="s">
        <v>78</v>
      </c>
      <c r="P1420" t="s">
        <v>1819</v>
      </c>
      <c r="Q1420" t="s"/>
      <c r="R1420" t="s">
        <v>119</v>
      </c>
      <c r="S1420" t="s">
        <v>271</v>
      </c>
      <c r="T1420" t="s">
        <v>81</v>
      </c>
      <c r="U1420" t="s">
        <v>82</v>
      </c>
      <c r="V1420" t="s">
        <v>83</v>
      </c>
      <c r="W1420" t="s">
        <v>108</v>
      </c>
      <c r="X1420" t="s"/>
      <c r="Y1420" t="s">
        <v>85</v>
      </c>
      <c r="Z1420">
        <f>HYPERLINK("https://hotelmonitor-cachepage.eclerx.com/savepage/tk_15444276000308454_sr_2399.html","info")</f>
        <v/>
      </c>
      <c r="AA1420" t="n">
        <v>-6796577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88</v>
      </c>
      <c r="AO1420" t="s"/>
      <c r="AP1420" t="n">
        <v>455</v>
      </c>
      <c r="AQ1420" t="s">
        <v>89</v>
      </c>
      <c r="AR1420" t="s"/>
      <c r="AS1420" t="s"/>
      <c r="AT1420" t="s">
        <v>90</v>
      </c>
      <c r="AU1420" t="s"/>
      <c r="AV1420" t="s"/>
      <c r="AW1420" t="s"/>
      <c r="AX1420" t="s"/>
      <c r="AY1420" t="n">
        <v>6796577</v>
      </c>
      <c r="AZ1420" t="s">
        <v>1820</v>
      </c>
      <c r="BA1420" t="s"/>
      <c r="BB1420" t="n">
        <v>587035</v>
      </c>
      <c r="BC1420" t="n">
        <v>13.418416</v>
      </c>
      <c r="BD1420" t="n">
        <v>52.530185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1821</v>
      </c>
      <c r="F1421" t="n">
        <v>-1</v>
      </c>
      <c r="G1421" t="s">
        <v>74</v>
      </c>
      <c r="H1421" t="s">
        <v>75</v>
      </c>
      <c r="I1421" t="s"/>
      <c r="J1421" t="s">
        <v>74</v>
      </c>
      <c r="K1421" t="n">
        <v>114.95</v>
      </c>
      <c r="L1421" t="s">
        <v>76</v>
      </c>
      <c r="M1421" t="s"/>
      <c r="N1421" t="s">
        <v>1822</v>
      </c>
      <c r="O1421" t="s">
        <v>78</v>
      </c>
      <c r="P1421" t="s">
        <v>1821</v>
      </c>
      <c r="Q1421" t="s"/>
      <c r="R1421" t="s">
        <v>321</v>
      </c>
      <c r="S1421" t="s">
        <v>1823</v>
      </c>
      <c r="T1421" t="s">
        <v>81</v>
      </c>
      <c r="U1421" t="s">
        <v>82</v>
      </c>
      <c r="V1421" t="s">
        <v>83</v>
      </c>
      <c r="W1421" t="s">
        <v>84</v>
      </c>
      <c r="X1421" t="s"/>
      <c r="Y1421" t="s">
        <v>85</v>
      </c>
      <c r="Z1421">
        <f>HYPERLINK("https://hotelmonitor-cachepage.eclerx.com/savepage/tk_15444273830103235_sr_2399.html","info")</f>
        <v/>
      </c>
      <c r="AA1421" t="n">
        <v>-4444374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88</v>
      </c>
      <c r="AO1421" t="s"/>
      <c r="AP1421" t="n">
        <v>389</v>
      </c>
      <c r="AQ1421" t="s">
        <v>89</v>
      </c>
      <c r="AR1421" t="s"/>
      <c r="AS1421" t="s"/>
      <c r="AT1421" t="s">
        <v>90</v>
      </c>
      <c r="AU1421" t="s"/>
      <c r="AV1421" t="s"/>
      <c r="AW1421" t="s"/>
      <c r="AX1421" t="s"/>
      <c r="AY1421" t="n">
        <v>4444374</v>
      </c>
      <c r="AZ1421" t="s">
        <v>1824</v>
      </c>
      <c r="BA1421" t="s"/>
      <c r="BB1421" t="n">
        <v>66546</v>
      </c>
      <c r="BC1421" t="n">
        <v>13.407718</v>
      </c>
      <c r="BD1421" t="n">
        <v>52.52713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1821</v>
      </c>
      <c r="F1422" t="n">
        <v>-1</v>
      </c>
      <c r="G1422" t="s">
        <v>74</v>
      </c>
      <c r="H1422" t="s">
        <v>75</v>
      </c>
      <c r="I1422" t="s"/>
      <c r="J1422" t="s">
        <v>74</v>
      </c>
      <c r="K1422" t="n">
        <v>121</v>
      </c>
      <c r="L1422" t="s">
        <v>76</v>
      </c>
      <c r="M1422" t="s"/>
      <c r="N1422" t="s">
        <v>1825</v>
      </c>
      <c r="O1422" t="s">
        <v>78</v>
      </c>
      <c r="P1422" t="s">
        <v>1821</v>
      </c>
      <c r="Q1422" t="s"/>
      <c r="R1422" t="s">
        <v>321</v>
      </c>
      <c r="S1422" t="s">
        <v>230</v>
      </c>
      <c r="T1422" t="s">
        <v>81</v>
      </c>
      <c r="U1422" t="s">
        <v>82</v>
      </c>
      <c r="V1422" t="s">
        <v>83</v>
      </c>
      <c r="W1422" t="s">
        <v>84</v>
      </c>
      <c r="X1422" t="s"/>
      <c r="Y1422" t="s">
        <v>85</v>
      </c>
      <c r="Z1422">
        <f>HYPERLINK("https://hotelmonitor-cachepage.eclerx.com/savepage/tk_15444273830103235_sr_2399.html","info")</f>
        <v/>
      </c>
      <c r="AA1422" t="n">
        <v>-4444374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88</v>
      </c>
      <c r="AO1422" t="s"/>
      <c r="AP1422" t="n">
        <v>389</v>
      </c>
      <c r="AQ1422" t="s">
        <v>89</v>
      </c>
      <c r="AR1422" t="s"/>
      <c r="AS1422" t="s"/>
      <c r="AT1422" t="s">
        <v>90</v>
      </c>
      <c r="AU1422" t="s"/>
      <c r="AV1422" t="s"/>
      <c r="AW1422" t="s"/>
      <c r="AX1422" t="s"/>
      <c r="AY1422" t="n">
        <v>4444374</v>
      </c>
      <c r="AZ1422" t="s">
        <v>1824</v>
      </c>
      <c r="BA1422" t="s"/>
      <c r="BB1422" t="n">
        <v>66546</v>
      </c>
      <c r="BC1422" t="n">
        <v>13.407718</v>
      </c>
      <c r="BD1422" t="n">
        <v>52.52713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1821</v>
      </c>
      <c r="F1423" t="n">
        <v>-1</v>
      </c>
      <c r="G1423" t="s">
        <v>74</v>
      </c>
      <c r="H1423" t="s">
        <v>75</v>
      </c>
      <c r="I1423" t="s"/>
      <c r="J1423" t="s">
        <v>74</v>
      </c>
      <c r="K1423" t="n">
        <v>121</v>
      </c>
      <c r="L1423" t="s">
        <v>76</v>
      </c>
      <c r="M1423" t="s"/>
      <c r="N1423" t="s">
        <v>1825</v>
      </c>
      <c r="O1423" t="s">
        <v>78</v>
      </c>
      <c r="P1423" t="s">
        <v>1821</v>
      </c>
      <c r="Q1423" t="s"/>
      <c r="R1423" t="s">
        <v>321</v>
      </c>
      <c r="S1423" t="s">
        <v>230</v>
      </c>
      <c r="T1423" t="s">
        <v>81</v>
      </c>
      <c r="U1423" t="s">
        <v>82</v>
      </c>
      <c r="V1423" t="s">
        <v>83</v>
      </c>
      <c r="W1423" t="s">
        <v>84</v>
      </c>
      <c r="X1423" t="s"/>
      <c r="Y1423" t="s">
        <v>85</v>
      </c>
      <c r="Z1423">
        <f>HYPERLINK("https://hotelmonitor-cachepage.eclerx.com/savepage/tk_15444273830103235_sr_2399.html","info")</f>
        <v/>
      </c>
      <c r="AA1423" t="n">
        <v>-4444374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88</v>
      </c>
      <c r="AO1423" t="s"/>
      <c r="AP1423" t="n">
        <v>389</v>
      </c>
      <c r="AQ1423" t="s">
        <v>89</v>
      </c>
      <c r="AR1423" t="s"/>
      <c r="AS1423" t="s"/>
      <c r="AT1423" t="s">
        <v>90</v>
      </c>
      <c r="AU1423" t="s"/>
      <c r="AV1423" t="s"/>
      <c r="AW1423" t="s"/>
      <c r="AX1423" t="s"/>
      <c r="AY1423" t="n">
        <v>4444374</v>
      </c>
      <c r="AZ1423" t="s">
        <v>1824</v>
      </c>
      <c r="BA1423" t="s"/>
      <c r="BB1423" t="n">
        <v>66546</v>
      </c>
      <c r="BC1423" t="n">
        <v>13.407718</v>
      </c>
      <c r="BD1423" t="n">
        <v>52.52713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1821</v>
      </c>
      <c r="F1424" t="n">
        <v>-1</v>
      </c>
      <c r="G1424" t="s">
        <v>74</v>
      </c>
      <c r="H1424" t="s">
        <v>75</v>
      </c>
      <c r="I1424" t="s"/>
      <c r="J1424" t="s">
        <v>74</v>
      </c>
      <c r="K1424" t="n">
        <v>138.7</v>
      </c>
      <c r="L1424" t="s">
        <v>76</v>
      </c>
      <c r="M1424" t="s"/>
      <c r="N1424" t="s">
        <v>1826</v>
      </c>
      <c r="O1424" t="s">
        <v>78</v>
      </c>
      <c r="P1424" t="s">
        <v>1821</v>
      </c>
      <c r="Q1424" t="s"/>
      <c r="R1424" t="s">
        <v>321</v>
      </c>
      <c r="S1424" t="s">
        <v>1827</v>
      </c>
      <c r="T1424" t="s">
        <v>81</v>
      </c>
      <c r="U1424" t="s">
        <v>82</v>
      </c>
      <c r="V1424" t="s">
        <v>83</v>
      </c>
      <c r="W1424" t="s">
        <v>84</v>
      </c>
      <c r="X1424" t="s"/>
      <c r="Y1424" t="s">
        <v>85</v>
      </c>
      <c r="Z1424">
        <f>HYPERLINK("https://hotelmonitor-cachepage.eclerx.com/savepage/tk_15444273830103235_sr_2399.html","info")</f>
        <v/>
      </c>
      <c r="AA1424" t="n">
        <v>-4444374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88</v>
      </c>
      <c r="AO1424" t="s"/>
      <c r="AP1424" t="n">
        <v>389</v>
      </c>
      <c r="AQ1424" t="s">
        <v>89</v>
      </c>
      <c r="AR1424" t="s"/>
      <c r="AS1424" t="s"/>
      <c r="AT1424" t="s">
        <v>90</v>
      </c>
      <c r="AU1424" t="s"/>
      <c r="AV1424" t="s"/>
      <c r="AW1424" t="s"/>
      <c r="AX1424" t="s"/>
      <c r="AY1424" t="n">
        <v>4444374</v>
      </c>
      <c r="AZ1424" t="s">
        <v>1824</v>
      </c>
      <c r="BA1424" t="s"/>
      <c r="BB1424" t="n">
        <v>66546</v>
      </c>
      <c r="BC1424" t="n">
        <v>13.407718</v>
      </c>
      <c r="BD1424" t="n">
        <v>52.52713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1821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146</v>
      </c>
      <c r="L1425" t="s">
        <v>76</v>
      </c>
      <c r="M1425" t="s"/>
      <c r="N1425" t="s">
        <v>1826</v>
      </c>
      <c r="O1425" t="s">
        <v>78</v>
      </c>
      <c r="P1425" t="s">
        <v>1821</v>
      </c>
      <c r="Q1425" t="s"/>
      <c r="R1425" t="s">
        <v>321</v>
      </c>
      <c r="S1425" t="s">
        <v>1828</v>
      </c>
      <c r="T1425" t="s">
        <v>81</v>
      </c>
      <c r="U1425" t="s">
        <v>82</v>
      </c>
      <c r="V1425" t="s">
        <v>83</v>
      </c>
      <c r="W1425" t="s">
        <v>84</v>
      </c>
      <c r="X1425" t="s"/>
      <c r="Y1425" t="s">
        <v>85</v>
      </c>
      <c r="Z1425">
        <f>HYPERLINK("https://hotelmonitor-cachepage.eclerx.com/savepage/tk_15444273830103235_sr_2399.html","info")</f>
        <v/>
      </c>
      <c r="AA1425" t="n">
        <v>-4444374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88</v>
      </c>
      <c r="AO1425" t="s"/>
      <c r="AP1425" t="n">
        <v>389</v>
      </c>
      <c r="AQ1425" t="s">
        <v>89</v>
      </c>
      <c r="AR1425" t="s"/>
      <c r="AS1425" t="s"/>
      <c r="AT1425" t="s">
        <v>90</v>
      </c>
      <c r="AU1425" t="s"/>
      <c r="AV1425" t="s"/>
      <c r="AW1425" t="s"/>
      <c r="AX1425" t="s"/>
      <c r="AY1425" t="n">
        <v>4444374</v>
      </c>
      <c r="AZ1425" t="s">
        <v>1824</v>
      </c>
      <c r="BA1425" t="s"/>
      <c r="BB1425" t="n">
        <v>66546</v>
      </c>
      <c r="BC1425" t="n">
        <v>13.407718</v>
      </c>
      <c r="BD1425" t="n">
        <v>52.52713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1821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146</v>
      </c>
      <c r="L1426" t="s">
        <v>76</v>
      </c>
      <c r="M1426" t="s"/>
      <c r="N1426" t="s">
        <v>1826</v>
      </c>
      <c r="O1426" t="s">
        <v>78</v>
      </c>
      <c r="P1426" t="s">
        <v>1821</v>
      </c>
      <c r="Q1426" t="s"/>
      <c r="R1426" t="s">
        <v>321</v>
      </c>
      <c r="S1426" t="s">
        <v>1828</v>
      </c>
      <c r="T1426" t="s">
        <v>81</v>
      </c>
      <c r="U1426" t="s">
        <v>82</v>
      </c>
      <c r="V1426" t="s">
        <v>83</v>
      </c>
      <c r="W1426" t="s">
        <v>84</v>
      </c>
      <c r="X1426" t="s"/>
      <c r="Y1426" t="s">
        <v>85</v>
      </c>
      <c r="Z1426">
        <f>HYPERLINK("https://hotelmonitor-cachepage.eclerx.com/savepage/tk_15444273830103235_sr_2399.html","info")</f>
        <v/>
      </c>
      <c r="AA1426" t="n">
        <v>-4444374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88</v>
      </c>
      <c r="AO1426" t="s"/>
      <c r="AP1426" t="n">
        <v>389</v>
      </c>
      <c r="AQ1426" t="s">
        <v>89</v>
      </c>
      <c r="AR1426" t="s"/>
      <c r="AS1426" t="s"/>
      <c r="AT1426" t="s">
        <v>90</v>
      </c>
      <c r="AU1426" t="s"/>
      <c r="AV1426" t="s"/>
      <c r="AW1426" t="s"/>
      <c r="AX1426" t="s"/>
      <c r="AY1426" t="n">
        <v>4444374</v>
      </c>
      <c r="AZ1426" t="s">
        <v>1824</v>
      </c>
      <c r="BA1426" t="s"/>
      <c r="BB1426" t="n">
        <v>66546</v>
      </c>
      <c r="BC1426" t="n">
        <v>13.407718</v>
      </c>
      <c r="BD1426" t="n">
        <v>52.52713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1821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167.2</v>
      </c>
      <c r="L1427" t="s">
        <v>76</v>
      </c>
      <c r="M1427" t="s"/>
      <c r="N1427" t="s">
        <v>1829</v>
      </c>
      <c r="O1427" t="s">
        <v>78</v>
      </c>
      <c r="P1427" t="s">
        <v>1821</v>
      </c>
      <c r="Q1427" t="s"/>
      <c r="R1427" t="s">
        <v>321</v>
      </c>
      <c r="S1427" t="s">
        <v>1830</v>
      </c>
      <c r="T1427" t="s">
        <v>81</v>
      </c>
      <c r="U1427" t="s">
        <v>82</v>
      </c>
      <c r="V1427" t="s">
        <v>83</v>
      </c>
      <c r="W1427" t="s">
        <v>84</v>
      </c>
      <c r="X1427" t="s"/>
      <c r="Y1427" t="s">
        <v>85</v>
      </c>
      <c r="Z1427">
        <f>HYPERLINK("https://hotelmonitor-cachepage.eclerx.com/savepage/tk_15444273830103235_sr_2399.html","info")</f>
        <v/>
      </c>
      <c r="AA1427" t="n">
        <v>-4444374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88</v>
      </c>
      <c r="AO1427" t="s"/>
      <c r="AP1427" t="n">
        <v>389</v>
      </c>
      <c r="AQ1427" t="s">
        <v>89</v>
      </c>
      <c r="AR1427" t="s"/>
      <c r="AS1427" t="s"/>
      <c r="AT1427" t="s">
        <v>90</v>
      </c>
      <c r="AU1427" t="s"/>
      <c r="AV1427" t="s"/>
      <c r="AW1427" t="s"/>
      <c r="AX1427" t="s"/>
      <c r="AY1427" t="n">
        <v>4444374</v>
      </c>
      <c r="AZ1427" t="s">
        <v>1824</v>
      </c>
      <c r="BA1427" t="s"/>
      <c r="BB1427" t="n">
        <v>66546</v>
      </c>
      <c r="BC1427" t="n">
        <v>13.407718</v>
      </c>
      <c r="BD1427" t="n">
        <v>52.52713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1821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176</v>
      </c>
      <c r="L1428" t="s">
        <v>76</v>
      </c>
      <c r="M1428" t="s"/>
      <c r="N1428" t="s">
        <v>1829</v>
      </c>
      <c r="O1428" t="s">
        <v>78</v>
      </c>
      <c r="P1428" t="s">
        <v>1821</v>
      </c>
      <c r="Q1428" t="s"/>
      <c r="R1428" t="s">
        <v>321</v>
      </c>
      <c r="S1428" t="s">
        <v>1831</v>
      </c>
      <c r="T1428" t="s">
        <v>81</v>
      </c>
      <c r="U1428" t="s">
        <v>82</v>
      </c>
      <c r="V1428" t="s">
        <v>83</v>
      </c>
      <c r="W1428" t="s">
        <v>84</v>
      </c>
      <c r="X1428" t="s"/>
      <c r="Y1428" t="s">
        <v>85</v>
      </c>
      <c r="Z1428">
        <f>HYPERLINK("https://hotelmonitor-cachepage.eclerx.com/savepage/tk_15444273830103235_sr_2399.html","info")</f>
        <v/>
      </c>
      <c r="AA1428" t="n">
        <v>-4444374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88</v>
      </c>
      <c r="AO1428" t="s"/>
      <c r="AP1428" t="n">
        <v>389</v>
      </c>
      <c r="AQ1428" t="s">
        <v>89</v>
      </c>
      <c r="AR1428" t="s"/>
      <c r="AS1428" t="s"/>
      <c r="AT1428" t="s">
        <v>90</v>
      </c>
      <c r="AU1428" t="s"/>
      <c r="AV1428" t="s"/>
      <c r="AW1428" t="s"/>
      <c r="AX1428" t="s"/>
      <c r="AY1428" t="n">
        <v>4444374</v>
      </c>
      <c r="AZ1428" t="s">
        <v>1824</v>
      </c>
      <c r="BA1428" t="s"/>
      <c r="BB1428" t="n">
        <v>66546</v>
      </c>
      <c r="BC1428" t="n">
        <v>13.407718</v>
      </c>
      <c r="BD1428" t="n">
        <v>52.52713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1821</v>
      </c>
      <c r="F1429" t="n">
        <v>-1</v>
      </c>
      <c r="G1429" t="s">
        <v>74</v>
      </c>
      <c r="H1429" t="s">
        <v>75</v>
      </c>
      <c r="I1429" t="s"/>
      <c r="J1429" t="s">
        <v>74</v>
      </c>
      <c r="K1429" t="n">
        <v>176</v>
      </c>
      <c r="L1429" t="s">
        <v>76</v>
      </c>
      <c r="M1429" t="s"/>
      <c r="N1429" t="s">
        <v>1829</v>
      </c>
      <c r="O1429" t="s">
        <v>78</v>
      </c>
      <c r="P1429" t="s">
        <v>1821</v>
      </c>
      <c r="Q1429" t="s"/>
      <c r="R1429" t="s">
        <v>321</v>
      </c>
      <c r="S1429" t="s">
        <v>1831</v>
      </c>
      <c r="T1429" t="s">
        <v>81</v>
      </c>
      <c r="U1429" t="s">
        <v>82</v>
      </c>
      <c r="V1429" t="s">
        <v>83</v>
      </c>
      <c r="W1429" t="s">
        <v>84</v>
      </c>
      <c r="X1429" t="s"/>
      <c r="Y1429" t="s">
        <v>85</v>
      </c>
      <c r="Z1429">
        <f>HYPERLINK("https://hotelmonitor-cachepage.eclerx.com/savepage/tk_15444273830103235_sr_2399.html","info")</f>
        <v/>
      </c>
      <c r="AA1429" t="n">
        <v>-4444374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88</v>
      </c>
      <c r="AO1429" t="s"/>
      <c r="AP1429" t="n">
        <v>389</v>
      </c>
      <c r="AQ1429" t="s">
        <v>89</v>
      </c>
      <c r="AR1429" t="s"/>
      <c r="AS1429" t="s"/>
      <c r="AT1429" t="s">
        <v>90</v>
      </c>
      <c r="AU1429" t="s"/>
      <c r="AV1429" t="s"/>
      <c r="AW1429" t="s"/>
      <c r="AX1429" t="s"/>
      <c r="AY1429" t="n">
        <v>4444374</v>
      </c>
      <c r="AZ1429" t="s">
        <v>1824</v>
      </c>
      <c r="BA1429" t="s"/>
      <c r="BB1429" t="n">
        <v>66546</v>
      </c>
      <c r="BC1429" t="n">
        <v>13.407718</v>
      </c>
      <c r="BD1429" t="n">
        <v>52.52713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1832</v>
      </c>
      <c r="F1430" t="n">
        <v>-1</v>
      </c>
      <c r="G1430" t="s">
        <v>74</v>
      </c>
      <c r="H1430" t="s">
        <v>75</v>
      </c>
      <c r="I1430" t="s"/>
      <c r="J1430" t="s">
        <v>74</v>
      </c>
      <c r="K1430" t="n">
        <v>112.5</v>
      </c>
      <c r="L1430" t="s">
        <v>76</v>
      </c>
      <c r="M1430" t="s"/>
      <c r="N1430" t="s">
        <v>1833</v>
      </c>
      <c r="O1430" t="s">
        <v>78</v>
      </c>
      <c r="P1430" t="s">
        <v>1832</v>
      </c>
      <c r="Q1430" t="s"/>
      <c r="R1430" t="s">
        <v>119</v>
      </c>
      <c r="S1430" t="s">
        <v>109</v>
      </c>
      <c r="T1430" t="s">
        <v>81</v>
      </c>
      <c r="U1430" t="s">
        <v>82</v>
      </c>
      <c r="V1430" t="s">
        <v>83</v>
      </c>
      <c r="W1430" t="s">
        <v>84</v>
      </c>
      <c r="X1430" t="s"/>
      <c r="Y1430" t="s">
        <v>85</v>
      </c>
      <c r="Z1430">
        <f>HYPERLINK("https://hotelmonitor-cachepage.eclerx.com/savepage/tk_15444276909246259_sr_2399.html","info")</f>
        <v/>
      </c>
      <c r="AA1430" t="n">
        <v>-2071779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88</v>
      </c>
      <c r="AO1430" t="s"/>
      <c r="AP1430" t="n">
        <v>480</v>
      </c>
      <c r="AQ1430" t="s">
        <v>89</v>
      </c>
      <c r="AR1430" t="s"/>
      <c r="AS1430" t="s"/>
      <c r="AT1430" t="s">
        <v>90</v>
      </c>
      <c r="AU1430" t="s"/>
      <c r="AV1430" t="s"/>
      <c r="AW1430" t="s"/>
      <c r="AX1430" t="s"/>
      <c r="AY1430" t="n">
        <v>2071779</v>
      </c>
      <c r="AZ1430" t="s">
        <v>1834</v>
      </c>
      <c r="BA1430" t="s"/>
      <c r="BB1430" t="n">
        <v>391214</v>
      </c>
      <c r="BC1430" t="n">
        <v>13.349301</v>
      </c>
      <c r="BD1430" t="n">
        <v>52.498184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1832</v>
      </c>
      <c r="F1431" t="n">
        <v>-1</v>
      </c>
      <c r="G1431" t="s">
        <v>74</v>
      </c>
      <c r="H1431" t="s">
        <v>75</v>
      </c>
      <c r="I1431" t="s"/>
      <c r="J1431" t="s">
        <v>74</v>
      </c>
      <c r="K1431" t="n">
        <v>134</v>
      </c>
      <c r="L1431" t="s">
        <v>76</v>
      </c>
      <c r="M1431" t="s"/>
      <c r="N1431" t="s">
        <v>298</v>
      </c>
      <c r="O1431" t="s">
        <v>78</v>
      </c>
      <c r="P1431" t="s">
        <v>1832</v>
      </c>
      <c r="Q1431" t="s"/>
      <c r="R1431" t="s">
        <v>119</v>
      </c>
      <c r="S1431" t="s">
        <v>1835</v>
      </c>
      <c r="T1431" t="s">
        <v>81</v>
      </c>
      <c r="U1431" t="s">
        <v>82</v>
      </c>
      <c r="V1431" t="s">
        <v>83</v>
      </c>
      <c r="W1431" t="s">
        <v>84</v>
      </c>
      <c r="X1431" t="s"/>
      <c r="Y1431" t="s">
        <v>85</v>
      </c>
      <c r="Z1431">
        <f>HYPERLINK("https://hotelmonitor-cachepage.eclerx.com/savepage/tk_15444276909246259_sr_2399.html","info")</f>
        <v/>
      </c>
      <c r="AA1431" t="n">
        <v>-2071779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88</v>
      </c>
      <c r="AO1431" t="s"/>
      <c r="AP1431" t="n">
        <v>480</v>
      </c>
      <c r="AQ1431" t="s">
        <v>89</v>
      </c>
      <c r="AR1431" t="s"/>
      <c r="AS1431" t="s"/>
      <c r="AT1431" t="s">
        <v>90</v>
      </c>
      <c r="AU1431" t="s"/>
      <c r="AV1431" t="s"/>
      <c r="AW1431" t="s"/>
      <c r="AX1431" t="s"/>
      <c r="AY1431" t="n">
        <v>2071779</v>
      </c>
      <c r="AZ1431" t="s">
        <v>1834</v>
      </c>
      <c r="BA1431" t="s"/>
      <c r="BB1431" t="n">
        <v>391214</v>
      </c>
      <c r="BC1431" t="n">
        <v>13.349301</v>
      </c>
      <c r="BD1431" t="n">
        <v>52.498184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1832</v>
      </c>
      <c r="F1432" t="n">
        <v>-1</v>
      </c>
      <c r="G1432" t="s">
        <v>74</v>
      </c>
      <c r="H1432" t="s">
        <v>75</v>
      </c>
      <c r="I1432" t="s"/>
      <c r="J1432" t="s">
        <v>74</v>
      </c>
      <c r="K1432" t="n">
        <v>182.5</v>
      </c>
      <c r="L1432" t="s">
        <v>76</v>
      </c>
      <c r="M1432" t="s"/>
      <c r="N1432" t="s">
        <v>1836</v>
      </c>
      <c r="O1432" t="s">
        <v>78</v>
      </c>
      <c r="P1432" t="s">
        <v>1832</v>
      </c>
      <c r="Q1432" t="s"/>
      <c r="R1432" t="s">
        <v>119</v>
      </c>
      <c r="S1432" t="s">
        <v>1837</v>
      </c>
      <c r="T1432" t="s">
        <v>81</v>
      </c>
      <c r="U1432" t="s">
        <v>82</v>
      </c>
      <c r="V1432" t="s">
        <v>83</v>
      </c>
      <c r="W1432" t="s">
        <v>84</v>
      </c>
      <c r="X1432" t="s"/>
      <c r="Y1432" t="s">
        <v>85</v>
      </c>
      <c r="Z1432">
        <f>HYPERLINK("https://hotelmonitor-cachepage.eclerx.com/savepage/tk_15444276909246259_sr_2399.html","info")</f>
        <v/>
      </c>
      <c r="AA1432" t="n">
        <v>-2071779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88</v>
      </c>
      <c r="AO1432" t="s"/>
      <c r="AP1432" t="n">
        <v>480</v>
      </c>
      <c r="AQ1432" t="s">
        <v>89</v>
      </c>
      <c r="AR1432" t="s"/>
      <c r="AS1432" t="s"/>
      <c r="AT1432" t="s">
        <v>90</v>
      </c>
      <c r="AU1432" t="s"/>
      <c r="AV1432" t="s"/>
      <c r="AW1432" t="s"/>
      <c r="AX1432" t="s"/>
      <c r="AY1432" t="n">
        <v>2071779</v>
      </c>
      <c r="AZ1432" t="s">
        <v>1834</v>
      </c>
      <c r="BA1432" t="s"/>
      <c r="BB1432" t="n">
        <v>391214</v>
      </c>
      <c r="BC1432" t="n">
        <v>13.349301</v>
      </c>
      <c r="BD1432" t="n">
        <v>52.498184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1838</v>
      </c>
      <c r="F1433" t="n">
        <v>-1</v>
      </c>
      <c r="G1433" t="s">
        <v>74</v>
      </c>
      <c r="H1433" t="s">
        <v>75</v>
      </c>
      <c r="I1433" t="s"/>
      <c r="J1433" t="s">
        <v>74</v>
      </c>
      <c r="K1433" t="n">
        <v>41.4</v>
      </c>
      <c r="L1433" t="s">
        <v>76</v>
      </c>
      <c r="M1433" t="s"/>
      <c r="N1433" t="s">
        <v>1775</v>
      </c>
      <c r="O1433" t="s">
        <v>78</v>
      </c>
      <c r="P1433" t="s">
        <v>1838</v>
      </c>
      <c r="Q1433" t="s"/>
      <c r="R1433" t="s">
        <v>119</v>
      </c>
      <c r="S1433" t="s">
        <v>1839</v>
      </c>
      <c r="T1433" t="s">
        <v>81</v>
      </c>
      <c r="U1433" t="s">
        <v>82</v>
      </c>
      <c r="V1433" t="s">
        <v>83</v>
      </c>
      <c r="W1433" t="s">
        <v>84</v>
      </c>
      <c r="X1433" t="s"/>
      <c r="Y1433" t="s">
        <v>85</v>
      </c>
      <c r="Z1433">
        <f>HYPERLINK("https://hotelmonitor-cachepage.eclerx.com/savepage/tk_15444274216664886_sr_2399.html","info")</f>
        <v/>
      </c>
      <c r="AA1433" t="n">
        <v>-2071812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88</v>
      </c>
      <c r="AO1433" t="s"/>
      <c r="AP1433" t="n">
        <v>400</v>
      </c>
      <c r="AQ1433" t="s">
        <v>89</v>
      </c>
      <c r="AR1433" t="s"/>
      <c r="AS1433" t="s"/>
      <c r="AT1433" t="s">
        <v>90</v>
      </c>
      <c r="AU1433" t="s"/>
      <c r="AV1433" t="s"/>
      <c r="AW1433" t="s"/>
      <c r="AX1433" t="s"/>
      <c r="AY1433" t="n">
        <v>2071812</v>
      </c>
      <c r="AZ1433" t="s">
        <v>1840</v>
      </c>
      <c r="BA1433" t="s"/>
      <c r="BB1433" t="n">
        <v>85059</v>
      </c>
      <c r="BC1433" t="n">
        <v>13.312726</v>
      </c>
      <c r="BD1433" t="n">
        <v>52.50243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1838</v>
      </c>
      <c r="F1434" t="n">
        <v>-1</v>
      </c>
      <c r="G1434" t="s">
        <v>74</v>
      </c>
      <c r="H1434" t="s">
        <v>75</v>
      </c>
      <c r="I1434" t="s"/>
      <c r="J1434" t="s">
        <v>74</v>
      </c>
      <c r="K1434" t="n">
        <v>46</v>
      </c>
      <c r="L1434" t="s">
        <v>76</v>
      </c>
      <c r="M1434" t="s"/>
      <c r="N1434" t="s">
        <v>327</v>
      </c>
      <c r="O1434" t="s">
        <v>78</v>
      </c>
      <c r="P1434" t="s">
        <v>1838</v>
      </c>
      <c r="Q1434" t="s"/>
      <c r="R1434" t="s">
        <v>119</v>
      </c>
      <c r="S1434" t="s">
        <v>475</v>
      </c>
      <c r="T1434" t="s">
        <v>81</v>
      </c>
      <c r="U1434" t="s">
        <v>82</v>
      </c>
      <c r="V1434" t="s">
        <v>83</v>
      </c>
      <c r="W1434" t="s">
        <v>84</v>
      </c>
      <c r="X1434" t="s"/>
      <c r="Y1434" t="s">
        <v>85</v>
      </c>
      <c r="Z1434">
        <f>HYPERLINK("https://hotelmonitor-cachepage.eclerx.com/savepage/tk_15444274216664886_sr_2399.html","info")</f>
        <v/>
      </c>
      <c r="AA1434" t="n">
        <v>-2071812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88</v>
      </c>
      <c r="AO1434" t="s"/>
      <c r="AP1434" t="n">
        <v>400</v>
      </c>
      <c r="AQ1434" t="s">
        <v>89</v>
      </c>
      <c r="AR1434" t="s"/>
      <c r="AS1434" t="s"/>
      <c r="AT1434" t="s">
        <v>90</v>
      </c>
      <c r="AU1434" t="s"/>
      <c r="AV1434" t="s"/>
      <c r="AW1434" t="s"/>
      <c r="AX1434" t="s"/>
      <c r="AY1434" t="n">
        <v>2071812</v>
      </c>
      <c r="AZ1434" t="s">
        <v>1840</v>
      </c>
      <c r="BA1434" t="s"/>
      <c r="BB1434" t="n">
        <v>85059</v>
      </c>
      <c r="BC1434" t="n">
        <v>13.312726</v>
      </c>
      <c r="BD1434" t="n">
        <v>52.50243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1838</v>
      </c>
      <c r="F1435" t="n">
        <v>-1</v>
      </c>
      <c r="G1435" t="s">
        <v>74</v>
      </c>
      <c r="H1435" t="s">
        <v>75</v>
      </c>
      <c r="I1435" t="s"/>
      <c r="J1435" t="s">
        <v>74</v>
      </c>
      <c r="K1435" t="n">
        <v>55</v>
      </c>
      <c r="L1435" t="s">
        <v>76</v>
      </c>
      <c r="M1435" t="s"/>
      <c r="N1435" t="s">
        <v>327</v>
      </c>
      <c r="O1435" t="s">
        <v>78</v>
      </c>
      <c r="P1435" t="s">
        <v>1838</v>
      </c>
      <c r="Q1435" t="s"/>
      <c r="R1435" t="s">
        <v>119</v>
      </c>
      <c r="S1435" t="s">
        <v>417</v>
      </c>
      <c r="T1435" t="s">
        <v>81</v>
      </c>
      <c r="U1435" t="s">
        <v>82</v>
      </c>
      <c r="V1435" t="s">
        <v>83</v>
      </c>
      <c r="W1435" t="s">
        <v>108</v>
      </c>
      <c r="X1435" t="s"/>
      <c r="Y1435" t="s">
        <v>85</v>
      </c>
      <c r="Z1435">
        <f>HYPERLINK("https://hotelmonitor-cachepage.eclerx.com/savepage/tk_15444274216664886_sr_2399.html","info")</f>
        <v/>
      </c>
      <c r="AA1435" t="n">
        <v>-2071812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88</v>
      </c>
      <c r="AO1435" t="s"/>
      <c r="AP1435" t="n">
        <v>400</v>
      </c>
      <c r="AQ1435" t="s">
        <v>89</v>
      </c>
      <c r="AR1435" t="s"/>
      <c r="AS1435" t="s"/>
      <c r="AT1435" t="s">
        <v>90</v>
      </c>
      <c r="AU1435" t="s"/>
      <c r="AV1435" t="s"/>
      <c r="AW1435" t="s"/>
      <c r="AX1435" t="s"/>
      <c r="AY1435" t="n">
        <v>2071812</v>
      </c>
      <c r="AZ1435" t="s">
        <v>1840</v>
      </c>
      <c r="BA1435" t="s"/>
      <c r="BB1435" t="n">
        <v>85059</v>
      </c>
      <c r="BC1435" t="n">
        <v>13.312726</v>
      </c>
      <c r="BD1435" t="n">
        <v>52.50243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1841</v>
      </c>
      <c r="F1436" t="n">
        <v>-1</v>
      </c>
      <c r="G1436" t="s">
        <v>74</v>
      </c>
      <c r="H1436" t="s">
        <v>75</v>
      </c>
      <c r="I1436" t="s"/>
      <c r="J1436" t="s">
        <v>74</v>
      </c>
      <c r="K1436" t="n">
        <v>122.5</v>
      </c>
      <c r="L1436" t="s">
        <v>76</v>
      </c>
      <c r="M1436" t="s"/>
      <c r="N1436" t="s">
        <v>121</v>
      </c>
      <c r="O1436" t="s">
        <v>78</v>
      </c>
      <c r="P1436" t="s">
        <v>1841</v>
      </c>
      <c r="Q1436" t="s"/>
      <c r="R1436" t="s">
        <v>79</v>
      </c>
      <c r="S1436" t="s">
        <v>1310</v>
      </c>
      <c r="T1436" t="s">
        <v>81</v>
      </c>
      <c r="U1436" t="s">
        <v>82</v>
      </c>
      <c r="V1436" t="s">
        <v>83</v>
      </c>
      <c r="W1436" t="s">
        <v>84</v>
      </c>
      <c r="X1436" t="s"/>
      <c r="Y1436" t="s">
        <v>85</v>
      </c>
      <c r="Z1436">
        <f>HYPERLINK("https://hotelmonitor-cachepage.eclerx.com/savepage/tk_15444267408380055_sr_2399.html","info")</f>
        <v/>
      </c>
      <c r="AA1436" t="n">
        <v>-6796548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88</v>
      </c>
      <c r="AO1436" t="s"/>
      <c r="AP1436" t="n">
        <v>197</v>
      </c>
      <c r="AQ1436" t="s">
        <v>89</v>
      </c>
      <c r="AR1436" t="s"/>
      <c r="AS1436" t="s"/>
      <c r="AT1436" t="s">
        <v>90</v>
      </c>
      <c r="AU1436" t="s"/>
      <c r="AV1436" t="s"/>
      <c r="AW1436" t="s"/>
      <c r="AX1436" t="s"/>
      <c r="AY1436" t="n">
        <v>6796548</v>
      </c>
      <c r="AZ1436" t="s">
        <v>1842</v>
      </c>
      <c r="BA1436" t="s"/>
      <c r="BB1436" t="n">
        <v>538488</v>
      </c>
      <c r="BC1436" t="n">
        <v>13.3222</v>
      </c>
      <c r="BD1436" t="n">
        <v>52.5046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1843</v>
      </c>
      <c r="F1437" t="n">
        <v>-1</v>
      </c>
      <c r="G1437" t="s">
        <v>74</v>
      </c>
      <c r="H1437" t="s">
        <v>75</v>
      </c>
      <c r="I1437" t="s"/>
      <c r="J1437" t="s">
        <v>74</v>
      </c>
      <c r="K1437" t="n">
        <v>98.7</v>
      </c>
      <c r="L1437" t="s">
        <v>76</v>
      </c>
      <c r="M1437" t="s"/>
      <c r="N1437" t="s">
        <v>113</v>
      </c>
      <c r="O1437" t="s">
        <v>78</v>
      </c>
      <c r="P1437" t="s">
        <v>1843</v>
      </c>
      <c r="Q1437" t="s"/>
      <c r="R1437" t="s">
        <v>119</v>
      </c>
      <c r="S1437" t="s">
        <v>204</v>
      </c>
      <c r="T1437" t="s">
        <v>81</v>
      </c>
      <c r="U1437" t="s">
        <v>82</v>
      </c>
      <c r="V1437" t="s">
        <v>83</v>
      </c>
      <c r="W1437" t="s">
        <v>84</v>
      </c>
      <c r="X1437" t="s"/>
      <c r="Y1437" t="s">
        <v>85</v>
      </c>
      <c r="Z1437">
        <f>HYPERLINK("https://hotelmonitor-cachepage.eclerx.com/savepage/tk_15444261960435638_sr_2399.html","info")</f>
        <v/>
      </c>
      <c r="AA1437" t="n">
        <v>-6796566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88</v>
      </c>
      <c r="AO1437" t="s"/>
      <c r="AP1437" t="n">
        <v>39</v>
      </c>
      <c r="AQ1437" t="s">
        <v>89</v>
      </c>
      <c r="AR1437" t="s"/>
      <c r="AS1437" t="s"/>
      <c r="AT1437" t="s">
        <v>90</v>
      </c>
      <c r="AU1437" t="s"/>
      <c r="AV1437" t="s"/>
      <c r="AW1437" t="s"/>
      <c r="AX1437" t="s"/>
      <c r="AY1437" t="n">
        <v>6796566</v>
      </c>
      <c r="AZ1437" t="s">
        <v>1844</v>
      </c>
      <c r="BA1437" t="s"/>
      <c r="BB1437" t="n">
        <v>391039</v>
      </c>
      <c r="BC1437" t="n">
        <v>13.330269</v>
      </c>
      <c r="BD1437" t="n">
        <v>52.505538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1843</v>
      </c>
      <c r="F1438" t="n">
        <v>-1</v>
      </c>
      <c r="G1438" t="s">
        <v>74</v>
      </c>
      <c r="H1438" t="s">
        <v>75</v>
      </c>
      <c r="I1438" t="s"/>
      <c r="J1438" t="s">
        <v>74</v>
      </c>
      <c r="K1438" t="n">
        <v>119.7</v>
      </c>
      <c r="L1438" t="s">
        <v>76</v>
      </c>
      <c r="M1438" t="s"/>
      <c r="N1438" t="s">
        <v>1845</v>
      </c>
      <c r="O1438" t="s">
        <v>78</v>
      </c>
      <c r="P1438" t="s">
        <v>1843</v>
      </c>
      <c r="Q1438" t="s"/>
      <c r="R1438" t="s">
        <v>119</v>
      </c>
      <c r="S1438" t="s">
        <v>502</v>
      </c>
      <c r="T1438" t="s">
        <v>81</v>
      </c>
      <c r="U1438" t="s">
        <v>82</v>
      </c>
      <c r="V1438" t="s">
        <v>83</v>
      </c>
      <c r="W1438" t="s">
        <v>84</v>
      </c>
      <c r="X1438" t="s"/>
      <c r="Y1438" t="s">
        <v>85</v>
      </c>
      <c r="Z1438">
        <f>HYPERLINK("https://hotelmonitor-cachepage.eclerx.com/savepage/tk_15444261960435638_sr_2399.html","info")</f>
        <v/>
      </c>
      <c r="AA1438" t="n">
        <v>-6796566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88</v>
      </c>
      <c r="AO1438" t="s"/>
      <c r="AP1438" t="n">
        <v>39</v>
      </c>
      <c r="AQ1438" t="s">
        <v>89</v>
      </c>
      <c r="AR1438" t="s"/>
      <c r="AS1438" t="s"/>
      <c r="AT1438" t="s">
        <v>90</v>
      </c>
      <c r="AU1438" t="s"/>
      <c r="AV1438" t="s"/>
      <c r="AW1438" t="s"/>
      <c r="AX1438" t="s"/>
      <c r="AY1438" t="n">
        <v>6796566</v>
      </c>
      <c r="AZ1438" t="s">
        <v>1844</v>
      </c>
      <c r="BA1438" t="s"/>
      <c r="BB1438" t="n">
        <v>391039</v>
      </c>
      <c r="BC1438" t="n">
        <v>13.330269</v>
      </c>
      <c r="BD1438" t="n">
        <v>52.505538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1846</v>
      </c>
      <c r="F1439" t="n">
        <v>-1</v>
      </c>
      <c r="G1439" t="s">
        <v>74</v>
      </c>
      <c r="H1439" t="s">
        <v>75</v>
      </c>
      <c r="I1439" t="s"/>
      <c r="J1439" t="s">
        <v>74</v>
      </c>
      <c r="K1439" t="n">
        <v>76.05</v>
      </c>
      <c r="L1439" t="s">
        <v>76</v>
      </c>
      <c r="M1439" t="s"/>
      <c r="N1439" t="s">
        <v>158</v>
      </c>
      <c r="O1439" t="s">
        <v>78</v>
      </c>
      <c r="P1439" t="s">
        <v>1846</v>
      </c>
      <c r="Q1439" t="s"/>
      <c r="R1439" t="s">
        <v>79</v>
      </c>
      <c r="S1439" t="s">
        <v>1847</v>
      </c>
      <c r="T1439" t="s">
        <v>81</v>
      </c>
      <c r="U1439" t="s">
        <v>82</v>
      </c>
      <c r="V1439" t="s">
        <v>83</v>
      </c>
      <c r="W1439" t="s">
        <v>108</v>
      </c>
      <c r="X1439" t="s"/>
      <c r="Y1439" t="s">
        <v>85</v>
      </c>
      <c r="Z1439">
        <f>HYPERLINK("https://hotelmonitor-cachepage.eclerx.com/savepage/tk_1544426328487779_sr_2399.html","info")</f>
        <v/>
      </c>
      <c r="AA1439" t="n">
        <v>-2650903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88</v>
      </c>
      <c r="AO1439" t="s"/>
      <c r="AP1439" t="n">
        <v>79</v>
      </c>
      <c r="AQ1439" t="s">
        <v>89</v>
      </c>
      <c r="AR1439" t="s"/>
      <c r="AS1439" t="s"/>
      <c r="AT1439" t="s">
        <v>90</v>
      </c>
      <c r="AU1439" t="s"/>
      <c r="AV1439" t="s"/>
      <c r="AW1439" t="s"/>
      <c r="AX1439" t="s"/>
      <c r="AY1439" t="n">
        <v>2650903</v>
      </c>
      <c r="AZ1439" t="s">
        <v>1848</v>
      </c>
      <c r="BA1439" t="s"/>
      <c r="BB1439" t="n">
        <v>584085</v>
      </c>
      <c r="BC1439" t="n">
        <v>13.32787</v>
      </c>
      <c r="BD1439" t="n">
        <v>52.47379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1846</v>
      </c>
      <c r="F1440" t="n">
        <v>-1</v>
      </c>
      <c r="G1440" t="s">
        <v>74</v>
      </c>
      <c r="H1440" t="s">
        <v>75</v>
      </c>
      <c r="I1440" t="s"/>
      <c r="J1440" t="s">
        <v>74</v>
      </c>
      <c r="K1440" t="n">
        <v>84.5</v>
      </c>
      <c r="L1440" t="s">
        <v>76</v>
      </c>
      <c r="M1440" t="s"/>
      <c r="N1440" t="s">
        <v>113</v>
      </c>
      <c r="O1440" t="s">
        <v>78</v>
      </c>
      <c r="P1440" t="s">
        <v>1846</v>
      </c>
      <c r="Q1440" t="s"/>
      <c r="R1440" t="s">
        <v>79</v>
      </c>
      <c r="S1440" t="s">
        <v>1849</v>
      </c>
      <c r="T1440" t="s">
        <v>81</v>
      </c>
      <c r="U1440" t="s">
        <v>82</v>
      </c>
      <c r="V1440" t="s">
        <v>83</v>
      </c>
      <c r="W1440" t="s">
        <v>108</v>
      </c>
      <c r="X1440" t="s"/>
      <c r="Y1440" t="s">
        <v>85</v>
      </c>
      <c r="Z1440">
        <f>HYPERLINK("https://hotelmonitor-cachepage.eclerx.com/savepage/tk_1544426328487779_sr_2399.html","info")</f>
        <v/>
      </c>
      <c r="AA1440" t="n">
        <v>-2650903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88</v>
      </c>
      <c r="AO1440" t="s"/>
      <c r="AP1440" t="n">
        <v>79</v>
      </c>
      <c r="AQ1440" t="s">
        <v>89</v>
      </c>
      <c r="AR1440" t="s"/>
      <c r="AS1440" t="s"/>
      <c r="AT1440" t="s">
        <v>90</v>
      </c>
      <c r="AU1440" t="s"/>
      <c r="AV1440" t="s"/>
      <c r="AW1440" t="s"/>
      <c r="AX1440" t="s"/>
      <c r="AY1440" t="n">
        <v>2650903</v>
      </c>
      <c r="AZ1440" t="s">
        <v>1848</v>
      </c>
      <c r="BA1440" t="s"/>
      <c r="BB1440" t="n">
        <v>584085</v>
      </c>
      <c r="BC1440" t="n">
        <v>13.32787</v>
      </c>
      <c r="BD1440" t="n">
        <v>52.47379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1846</v>
      </c>
      <c r="F1441" t="n">
        <v>-1</v>
      </c>
      <c r="G1441" t="s">
        <v>74</v>
      </c>
      <c r="H1441" t="s">
        <v>75</v>
      </c>
      <c r="I1441" t="s"/>
      <c r="J1441" t="s">
        <v>74</v>
      </c>
      <c r="K1441" t="n">
        <v>85.05</v>
      </c>
      <c r="L1441" t="s">
        <v>76</v>
      </c>
      <c r="M1441" t="s"/>
      <c r="N1441" t="s">
        <v>1271</v>
      </c>
      <c r="O1441" t="s">
        <v>78</v>
      </c>
      <c r="P1441" t="s">
        <v>1846</v>
      </c>
      <c r="Q1441" t="s"/>
      <c r="R1441" t="s">
        <v>79</v>
      </c>
      <c r="S1441" t="s">
        <v>220</v>
      </c>
      <c r="T1441" t="s">
        <v>81</v>
      </c>
      <c r="U1441" t="s">
        <v>82</v>
      </c>
      <c r="V1441" t="s">
        <v>83</v>
      </c>
      <c r="W1441" t="s">
        <v>108</v>
      </c>
      <c r="X1441" t="s"/>
      <c r="Y1441" t="s">
        <v>85</v>
      </c>
      <c r="Z1441">
        <f>HYPERLINK("https://hotelmonitor-cachepage.eclerx.com/savepage/tk_1544426328487779_sr_2399.html","info")</f>
        <v/>
      </c>
      <c r="AA1441" t="n">
        <v>-2650903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88</v>
      </c>
      <c r="AO1441" t="s"/>
      <c r="AP1441" t="n">
        <v>79</v>
      </c>
      <c r="AQ1441" t="s">
        <v>89</v>
      </c>
      <c r="AR1441" t="s"/>
      <c r="AS1441" t="s"/>
      <c r="AT1441" t="s">
        <v>90</v>
      </c>
      <c r="AU1441" t="s"/>
      <c r="AV1441" t="s"/>
      <c r="AW1441" t="s"/>
      <c r="AX1441" t="s"/>
      <c r="AY1441" t="n">
        <v>2650903</v>
      </c>
      <c r="AZ1441" t="s">
        <v>1848</v>
      </c>
      <c r="BA1441" t="s"/>
      <c r="BB1441" t="n">
        <v>584085</v>
      </c>
      <c r="BC1441" t="n">
        <v>13.32787</v>
      </c>
      <c r="BD1441" t="n">
        <v>52.47379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1846</v>
      </c>
      <c r="F1442" t="n">
        <v>-1</v>
      </c>
      <c r="G1442" t="s">
        <v>74</v>
      </c>
      <c r="H1442" t="s">
        <v>75</v>
      </c>
      <c r="I1442" t="s"/>
      <c r="J1442" t="s">
        <v>74</v>
      </c>
      <c r="K1442" t="n">
        <v>94.5</v>
      </c>
      <c r="L1442" t="s">
        <v>76</v>
      </c>
      <c r="M1442" t="s"/>
      <c r="N1442" t="s">
        <v>129</v>
      </c>
      <c r="O1442" t="s">
        <v>78</v>
      </c>
      <c r="P1442" t="s">
        <v>1846</v>
      </c>
      <c r="Q1442" t="s"/>
      <c r="R1442" t="s">
        <v>79</v>
      </c>
      <c r="S1442" t="s">
        <v>1058</v>
      </c>
      <c r="T1442" t="s">
        <v>81</v>
      </c>
      <c r="U1442" t="s">
        <v>82</v>
      </c>
      <c r="V1442" t="s">
        <v>83</v>
      </c>
      <c r="W1442" t="s">
        <v>108</v>
      </c>
      <c r="X1442" t="s"/>
      <c r="Y1442" t="s">
        <v>85</v>
      </c>
      <c r="Z1442">
        <f>HYPERLINK("https://hotelmonitor-cachepage.eclerx.com/savepage/tk_1544426328487779_sr_2399.html","info")</f>
        <v/>
      </c>
      <c r="AA1442" t="n">
        <v>-2650903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88</v>
      </c>
      <c r="AO1442" t="s"/>
      <c r="AP1442" t="n">
        <v>79</v>
      </c>
      <c r="AQ1442" t="s">
        <v>89</v>
      </c>
      <c r="AR1442" t="s"/>
      <c r="AS1442" t="s"/>
      <c r="AT1442" t="s">
        <v>90</v>
      </c>
      <c r="AU1442" t="s"/>
      <c r="AV1442" t="s"/>
      <c r="AW1442" t="s"/>
      <c r="AX1442" t="s"/>
      <c r="AY1442" t="n">
        <v>2650903</v>
      </c>
      <c r="AZ1442" t="s">
        <v>1848</v>
      </c>
      <c r="BA1442" t="s"/>
      <c r="BB1442" t="n">
        <v>584085</v>
      </c>
      <c r="BC1442" t="n">
        <v>13.32787</v>
      </c>
      <c r="BD1442" t="n">
        <v>52.47379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1850</v>
      </c>
      <c r="F1443" t="n">
        <v>3301678</v>
      </c>
      <c r="G1443" t="s">
        <v>74</v>
      </c>
      <c r="H1443" t="s">
        <v>75</v>
      </c>
      <c r="I1443" t="s"/>
      <c r="J1443" t="s">
        <v>74</v>
      </c>
      <c r="K1443" t="n">
        <v>45.56</v>
      </c>
      <c r="L1443" t="s">
        <v>76</v>
      </c>
      <c r="M1443" t="s"/>
      <c r="N1443" t="s">
        <v>1851</v>
      </c>
      <c r="O1443" t="s">
        <v>78</v>
      </c>
      <c r="P1443" t="s">
        <v>1852</v>
      </c>
      <c r="Q1443" t="s"/>
      <c r="R1443" t="s">
        <v>119</v>
      </c>
      <c r="S1443" t="s">
        <v>1853</v>
      </c>
      <c r="T1443" t="s">
        <v>81</v>
      </c>
      <c r="U1443" t="s">
        <v>82</v>
      </c>
      <c r="V1443" t="s">
        <v>83</v>
      </c>
      <c r="W1443" t="s">
        <v>84</v>
      </c>
      <c r="X1443" t="s"/>
      <c r="Y1443" t="s">
        <v>85</v>
      </c>
      <c r="Z1443">
        <f>HYPERLINK("https://hotelmonitor-cachepage.eclerx.com/savepage/tk_1544426786803832_sr_2399.html","info")</f>
        <v/>
      </c>
      <c r="AA1443" t="n">
        <v>519865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88</v>
      </c>
      <c r="AO1443" t="s"/>
      <c r="AP1443" t="n">
        <v>211</v>
      </c>
      <c r="AQ1443" t="s">
        <v>89</v>
      </c>
      <c r="AR1443" t="s"/>
      <c r="AS1443" t="s"/>
      <c r="AT1443" t="s">
        <v>90</v>
      </c>
      <c r="AU1443" t="s"/>
      <c r="AV1443" t="s"/>
      <c r="AW1443" t="s"/>
      <c r="AX1443" t="s"/>
      <c r="AY1443" t="n">
        <v>4056098</v>
      </c>
      <c r="AZ1443" t="s">
        <v>1854</v>
      </c>
      <c r="BA1443" t="s"/>
      <c r="BB1443" t="n">
        <v>699338</v>
      </c>
      <c r="BC1443" t="n">
        <v>13.51497</v>
      </c>
      <c r="BD1443" t="n">
        <v>52.4465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1850</v>
      </c>
      <c r="F1444" t="n">
        <v>3301678</v>
      </c>
      <c r="G1444" t="s">
        <v>74</v>
      </c>
      <c r="H1444" t="s">
        <v>75</v>
      </c>
      <c r="I1444" t="s"/>
      <c r="J1444" t="s">
        <v>74</v>
      </c>
      <c r="K1444" t="n">
        <v>49.56</v>
      </c>
      <c r="L1444" t="s">
        <v>76</v>
      </c>
      <c r="M1444" t="s"/>
      <c r="N1444" t="s">
        <v>1855</v>
      </c>
      <c r="O1444" t="s">
        <v>78</v>
      </c>
      <c r="P1444" t="s">
        <v>1852</v>
      </c>
      <c r="Q1444" t="s"/>
      <c r="R1444" t="s">
        <v>119</v>
      </c>
      <c r="S1444" t="s">
        <v>1856</v>
      </c>
      <c r="T1444" t="s">
        <v>81</v>
      </c>
      <c r="U1444" t="s">
        <v>82</v>
      </c>
      <c r="V1444" t="s">
        <v>83</v>
      </c>
      <c r="W1444" t="s">
        <v>84</v>
      </c>
      <c r="X1444" t="s"/>
      <c r="Y1444" t="s">
        <v>85</v>
      </c>
      <c r="Z1444">
        <f>HYPERLINK("https://hotelmonitor-cachepage.eclerx.com/savepage/tk_1544426786803832_sr_2399.html","info")</f>
        <v/>
      </c>
      <c r="AA1444" t="n">
        <v>519865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88</v>
      </c>
      <c r="AO1444" t="s"/>
      <c r="AP1444" t="n">
        <v>211</v>
      </c>
      <c r="AQ1444" t="s">
        <v>89</v>
      </c>
      <c r="AR1444" t="s"/>
      <c r="AS1444" t="s"/>
      <c r="AT1444" t="s">
        <v>90</v>
      </c>
      <c r="AU1444" t="s"/>
      <c r="AV1444" t="s"/>
      <c r="AW1444" t="s"/>
      <c r="AX1444" t="s"/>
      <c r="AY1444" t="n">
        <v>4056098</v>
      </c>
      <c r="AZ1444" t="s">
        <v>1854</v>
      </c>
      <c r="BA1444" t="s"/>
      <c r="BB1444" t="n">
        <v>699338</v>
      </c>
      <c r="BC1444" t="n">
        <v>13.51497</v>
      </c>
      <c r="BD1444" t="n">
        <v>52.4465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1850</v>
      </c>
      <c r="F1445" t="n">
        <v>3301678</v>
      </c>
      <c r="G1445" t="s">
        <v>74</v>
      </c>
      <c r="H1445" t="s">
        <v>75</v>
      </c>
      <c r="I1445" t="s"/>
      <c r="J1445" t="s">
        <v>74</v>
      </c>
      <c r="K1445" t="n">
        <v>59.96</v>
      </c>
      <c r="L1445" t="s">
        <v>76</v>
      </c>
      <c r="M1445" t="s"/>
      <c r="N1445" t="s">
        <v>1857</v>
      </c>
      <c r="O1445" t="s">
        <v>78</v>
      </c>
      <c r="P1445" t="s">
        <v>1852</v>
      </c>
      <c r="Q1445" t="s"/>
      <c r="R1445" t="s">
        <v>119</v>
      </c>
      <c r="S1445" t="s">
        <v>1858</v>
      </c>
      <c r="T1445" t="s">
        <v>81</v>
      </c>
      <c r="U1445" t="s">
        <v>82</v>
      </c>
      <c r="V1445" t="s">
        <v>83</v>
      </c>
      <c r="W1445" t="s">
        <v>108</v>
      </c>
      <c r="X1445" t="s"/>
      <c r="Y1445" t="s">
        <v>85</v>
      </c>
      <c r="Z1445">
        <f>HYPERLINK("https://hotelmonitor-cachepage.eclerx.com/savepage/tk_1544426786803832_sr_2399.html","info")</f>
        <v/>
      </c>
      <c r="AA1445" t="n">
        <v>519865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88</v>
      </c>
      <c r="AO1445" t="s"/>
      <c r="AP1445" t="n">
        <v>211</v>
      </c>
      <c r="AQ1445" t="s">
        <v>89</v>
      </c>
      <c r="AR1445" t="s"/>
      <c r="AS1445" t="s"/>
      <c r="AT1445" t="s">
        <v>90</v>
      </c>
      <c r="AU1445" t="s"/>
      <c r="AV1445" t="s"/>
      <c r="AW1445" t="s"/>
      <c r="AX1445" t="s"/>
      <c r="AY1445" t="n">
        <v>4056098</v>
      </c>
      <c r="AZ1445" t="s">
        <v>1854</v>
      </c>
      <c r="BA1445" t="s"/>
      <c r="BB1445" t="n">
        <v>699338</v>
      </c>
      <c r="BC1445" t="n">
        <v>13.51497</v>
      </c>
      <c r="BD1445" t="n">
        <v>52.4465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1850</v>
      </c>
      <c r="F1446" t="n">
        <v>3301678</v>
      </c>
      <c r="G1446" t="s">
        <v>74</v>
      </c>
      <c r="H1446" t="s">
        <v>75</v>
      </c>
      <c r="I1446" t="s"/>
      <c r="J1446" t="s">
        <v>74</v>
      </c>
      <c r="K1446" t="n">
        <v>63.96</v>
      </c>
      <c r="L1446" t="s">
        <v>76</v>
      </c>
      <c r="M1446" t="s"/>
      <c r="N1446" t="s">
        <v>1855</v>
      </c>
      <c r="O1446" t="s">
        <v>78</v>
      </c>
      <c r="P1446" t="s">
        <v>1852</v>
      </c>
      <c r="Q1446" t="s"/>
      <c r="R1446" t="s">
        <v>119</v>
      </c>
      <c r="S1446" t="s">
        <v>1859</v>
      </c>
      <c r="T1446" t="s">
        <v>81</v>
      </c>
      <c r="U1446" t="s">
        <v>82</v>
      </c>
      <c r="V1446" t="s">
        <v>83</v>
      </c>
      <c r="W1446" t="s">
        <v>108</v>
      </c>
      <c r="X1446" t="s"/>
      <c r="Y1446" t="s">
        <v>85</v>
      </c>
      <c r="Z1446">
        <f>HYPERLINK("https://hotelmonitor-cachepage.eclerx.com/savepage/tk_1544426786803832_sr_2399.html","info")</f>
        <v/>
      </c>
      <c r="AA1446" t="n">
        <v>519865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88</v>
      </c>
      <c r="AO1446" t="s"/>
      <c r="AP1446" t="n">
        <v>211</v>
      </c>
      <c r="AQ1446" t="s">
        <v>89</v>
      </c>
      <c r="AR1446" t="s"/>
      <c r="AS1446" t="s"/>
      <c r="AT1446" t="s">
        <v>90</v>
      </c>
      <c r="AU1446" t="s"/>
      <c r="AV1446" t="s"/>
      <c r="AW1446" t="s"/>
      <c r="AX1446" t="s"/>
      <c r="AY1446" t="n">
        <v>4056098</v>
      </c>
      <c r="AZ1446" t="s">
        <v>1854</v>
      </c>
      <c r="BA1446" t="s"/>
      <c r="BB1446" t="n">
        <v>699338</v>
      </c>
      <c r="BC1446" t="n">
        <v>13.51497</v>
      </c>
      <c r="BD1446" t="n">
        <v>52.4465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1850</v>
      </c>
      <c r="F1447" t="n">
        <v>3301678</v>
      </c>
      <c r="G1447" t="s">
        <v>74</v>
      </c>
      <c r="H1447" t="s">
        <v>75</v>
      </c>
      <c r="I1447" t="s"/>
      <c r="J1447" t="s">
        <v>74</v>
      </c>
      <c r="K1447" t="n">
        <v>66.95</v>
      </c>
      <c r="L1447" t="s">
        <v>76</v>
      </c>
      <c r="M1447" t="s"/>
      <c r="N1447" t="s">
        <v>131</v>
      </c>
      <c r="O1447" t="s">
        <v>78</v>
      </c>
      <c r="P1447" t="s">
        <v>1852</v>
      </c>
      <c r="Q1447" t="s"/>
      <c r="R1447" t="s">
        <v>119</v>
      </c>
      <c r="S1447" t="s">
        <v>1097</v>
      </c>
      <c r="T1447" t="s">
        <v>81</v>
      </c>
      <c r="U1447" t="s">
        <v>82</v>
      </c>
      <c r="V1447" t="s">
        <v>83</v>
      </c>
      <c r="W1447" t="s">
        <v>84</v>
      </c>
      <c r="X1447" t="s"/>
      <c r="Y1447" t="s">
        <v>85</v>
      </c>
      <c r="Z1447">
        <f>HYPERLINK("https://hotelmonitor-cachepage.eclerx.com/savepage/tk_1544426786803832_sr_2399.html","info")</f>
        <v/>
      </c>
      <c r="AA1447" t="n">
        <v>519865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88</v>
      </c>
      <c r="AO1447" t="s"/>
      <c r="AP1447" t="n">
        <v>211</v>
      </c>
      <c r="AQ1447" t="s">
        <v>89</v>
      </c>
      <c r="AR1447" t="s"/>
      <c r="AS1447" t="s"/>
      <c r="AT1447" t="s">
        <v>90</v>
      </c>
      <c r="AU1447" t="s"/>
      <c r="AV1447" t="s"/>
      <c r="AW1447" t="s"/>
      <c r="AX1447" t="s"/>
      <c r="AY1447" t="n">
        <v>4056098</v>
      </c>
      <c r="AZ1447" t="s">
        <v>1854</v>
      </c>
      <c r="BA1447" t="s"/>
      <c r="BB1447" t="n">
        <v>699338</v>
      </c>
      <c r="BC1447" t="n">
        <v>13.51497</v>
      </c>
      <c r="BD1447" t="n">
        <v>52.4465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1860</v>
      </c>
      <c r="F1448" t="n">
        <v>71961</v>
      </c>
      <c r="G1448" t="s">
        <v>74</v>
      </c>
      <c r="H1448" t="s">
        <v>75</v>
      </c>
      <c r="I1448" t="s"/>
      <c r="J1448" t="s">
        <v>74</v>
      </c>
      <c r="K1448" t="n">
        <v>84</v>
      </c>
      <c r="L1448" t="s">
        <v>76</v>
      </c>
      <c r="M1448" t="s"/>
      <c r="N1448" t="s">
        <v>158</v>
      </c>
      <c r="O1448" t="s">
        <v>78</v>
      </c>
      <c r="P1448" t="s">
        <v>1861</v>
      </c>
      <c r="Q1448" t="s"/>
      <c r="R1448" t="s">
        <v>79</v>
      </c>
      <c r="S1448" t="s">
        <v>777</v>
      </c>
      <c r="T1448" t="s">
        <v>81</v>
      </c>
      <c r="U1448" t="s">
        <v>82</v>
      </c>
      <c r="V1448" t="s">
        <v>83</v>
      </c>
      <c r="W1448" t="s">
        <v>84</v>
      </c>
      <c r="X1448" t="s"/>
      <c r="Y1448" t="s">
        <v>85</v>
      </c>
      <c r="Z1448">
        <f>HYPERLINK("https://hotelmonitor-cachepage.eclerx.com/savepage/tk_15444269688875787_sr_2399.html","info")</f>
        <v/>
      </c>
      <c r="AA1448" t="n">
        <v>8819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88</v>
      </c>
      <c r="AO1448" t="s"/>
      <c r="AP1448" t="n">
        <v>265</v>
      </c>
      <c r="AQ1448" t="s">
        <v>89</v>
      </c>
      <c r="AR1448" t="s"/>
      <c r="AS1448" t="s"/>
      <c r="AT1448" t="s">
        <v>90</v>
      </c>
      <c r="AU1448" t="s"/>
      <c r="AV1448" t="s"/>
      <c r="AW1448" t="s"/>
      <c r="AX1448" t="s"/>
      <c r="AY1448" t="n">
        <v>163098</v>
      </c>
      <c r="AZ1448" t="s">
        <v>1862</v>
      </c>
      <c r="BA1448" t="s"/>
      <c r="BB1448" t="n">
        <v>70314</v>
      </c>
      <c r="BC1448" t="n">
        <v>13.38852</v>
      </c>
      <c r="BD1448" t="n">
        <v>52.51071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1860</v>
      </c>
      <c r="F1449" t="n">
        <v>71961</v>
      </c>
      <c r="G1449" t="s">
        <v>74</v>
      </c>
      <c r="H1449" t="s">
        <v>75</v>
      </c>
      <c r="I1449" t="s"/>
      <c r="J1449" t="s">
        <v>74</v>
      </c>
      <c r="K1449" t="n">
        <v>104</v>
      </c>
      <c r="L1449" t="s">
        <v>76</v>
      </c>
      <c r="M1449" t="s"/>
      <c r="N1449" t="s">
        <v>121</v>
      </c>
      <c r="O1449" t="s">
        <v>78</v>
      </c>
      <c r="P1449" t="s">
        <v>1861</v>
      </c>
      <c r="Q1449" t="s"/>
      <c r="R1449" t="s">
        <v>79</v>
      </c>
      <c r="S1449" t="s">
        <v>860</v>
      </c>
      <c r="T1449" t="s">
        <v>81</v>
      </c>
      <c r="U1449" t="s">
        <v>82</v>
      </c>
      <c r="V1449" t="s">
        <v>83</v>
      </c>
      <c r="W1449" t="s">
        <v>84</v>
      </c>
      <c r="X1449" t="s"/>
      <c r="Y1449" t="s">
        <v>85</v>
      </c>
      <c r="Z1449">
        <f>HYPERLINK("https://hotelmonitor-cachepage.eclerx.com/savepage/tk_15444269688875787_sr_2399.html","info")</f>
        <v/>
      </c>
      <c r="AA1449" t="n">
        <v>8819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88</v>
      </c>
      <c r="AO1449" t="s"/>
      <c r="AP1449" t="n">
        <v>265</v>
      </c>
      <c r="AQ1449" t="s">
        <v>89</v>
      </c>
      <c r="AR1449" t="s"/>
      <c r="AS1449" t="s"/>
      <c r="AT1449" t="s">
        <v>90</v>
      </c>
      <c r="AU1449" t="s"/>
      <c r="AV1449" t="s"/>
      <c r="AW1449" t="s"/>
      <c r="AX1449" t="s"/>
      <c r="AY1449" t="n">
        <v>163098</v>
      </c>
      <c r="AZ1449" t="s">
        <v>1862</v>
      </c>
      <c r="BA1449" t="s"/>
      <c r="BB1449" t="n">
        <v>70314</v>
      </c>
      <c r="BC1449" t="n">
        <v>13.38852</v>
      </c>
      <c r="BD1449" t="n">
        <v>52.51071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1860</v>
      </c>
      <c r="F1450" t="n">
        <v>71961</v>
      </c>
      <c r="G1450" t="s">
        <v>74</v>
      </c>
      <c r="H1450" t="s">
        <v>75</v>
      </c>
      <c r="I1450" t="s"/>
      <c r="J1450" t="s">
        <v>74</v>
      </c>
      <c r="K1450" t="n">
        <v>111.5</v>
      </c>
      <c r="L1450" t="s">
        <v>76</v>
      </c>
      <c r="M1450" t="s"/>
      <c r="N1450" t="s">
        <v>244</v>
      </c>
      <c r="O1450" t="s">
        <v>78</v>
      </c>
      <c r="P1450" t="s">
        <v>1861</v>
      </c>
      <c r="Q1450" t="s"/>
      <c r="R1450" t="s">
        <v>79</v>
      </c>
      <c r="S1450" t="s">
        <v>1863</v>
      </c>
      <c r="T1450" t="s">
        <v>81</v>
      </c>
      <c r="U1450" t="s">
        <v>82</v>
      </c>
      <c r="V1450" t="s">
        <v>83</v>
      </c>
      <c r="W1450" t="s">
        <v>84</v>
      </c>
      <c r="X1450" t="s"/>
      <c r="Y1450" t="s">
        <v>85</v>
      </c>
      <c r="Z1450">
        <f>HYPERLINK("https://hotelmonitor-cachepage.eclerx.com/savepage/tk_15444269688875787_sr_2399.html","info")</f>
        <v/>
      </c>
      <c r="AA1450" t="n">
        <v>8819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88</v>
      </c>
      <c r="AO1450" t="s"/>
      <c r="AP1450" t="n">
        <v>265</v>
      </c>
      <c r="AQ1450" t="s">
        <v>89</v>
      </c>
      <c r="AR1450" t="s"/>
      <c r="AS1450" t="s"/>
      <c r="AT1450" t="s">
        <v>90</v>
      </c>
      <c r="AU1450" t="s"/>
      <c r="AV1450" t="s"/>
      <c r="AW1450" t="s"/>
      <c r="AX1450" t="s"/>
      <c r="AY1450" t="n">
        <v>163098</v>
      </c>
      <c r="AZ1450" t="s">
        <v>1862</v>
      </c>
      <c r="BA1450" t="s"/>
      <c r="BB1450" t="n">
        <v>70314</v>
      </c>
      <c r="BC1450" t="n">
        <v>13.38852</v>
      </c>
      <c r="BD1450" t="n">
        <v>52.51071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1864</v>
      </c>
      <c r="F1451" t="n">
        <v>1765648</v>
      </c>
      <c r="G1451" t="s">
        <v>74</v>
      </c>
      <c r="H1451" t="s">
        <v>75</v>
      </c>
      <c r="I1451" t="s"/>
      <c r="J1451" t="s">
        <v>74</v>
      </c>
      <c r="K1451" t="n">
        <v>59</v>
      </c>
      <c r="L1451" t="s">
        <v>76</v>
      </c>
      <c r="M1451" t="s"/>
      <c r="N1451" t="s">
        <v>1865</v>
      </c>
      <c r="O1451" t="s">
        <v>78</v>
      </c>
      <c r="P1451" t="s">
        <v>1866</v>
      </c>
      <c r="Q1451" t="s"/>
      <c r="R1451" t="s">
        <v>114</v>
      </c>
      <c r="S1451" t="s">
        <v>184</v>
      </c>
      <c r="T1451" t="s">
        <v>81</v>
      </c>
      <c r="U1451" t="s">
        <v>82</v>
      </c>
      <c r="V1451" t="s">
        <v>83</v>
      </c>
      <c r="W1451" t="s">
        <v>84</v>
      </c>
      <c r="X1451" t="s"/>
      <c r="Y1451" t="s">
        <v>85</v>
      </c>
      <c r="Z1451">
        <f>HYPERLINK("https://hotelmonitor-cachepage.eclerx.com/savepage/tk_1544426213112878_sr_2399.html","info")</f>
        <v/>
      </c>
      <c r="AA1451" t="n">
        <v>228052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88</v>
      </c>
      <c r="AO1451" t="s"/>
      <c r="AP1451" t="n">
        <v>44</v>
      </c>
      <c r="AQ1451" t="s">
        <v>89</v>
      </c>
      <c r="AR1451" t="s"/>
      <c r="AS1451" t="s"/>
      <c r="AT1451" t="s">
        <v>90</v>
      </c>
      <c r="AU1451" t="s"/>
      <c r="AV1451" t="s"/>
      <c r="AW1451" t="s"/>
      <c r="AX1451" t="s"/>
      <c r="AY1451" t="n">
        <v>937875</v>
      </c>
      <c r="AZ1451" t="s">
        <v>1867</v>
      </c>
      <c r="BA1451" t="s"/>
      <c r="BB1451" t="n">
        <v>60270</v>
      </c>
      <c r="BC1451" t="n">
        <v>13.41744</v>
      </c>
      <c r="BD1451" t="n">
        <v>52.528676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1864</v>
      </c>
      <c r="F1452" t="n">
        <v>1765648</v>
      </c>
      <c r="G1452" t="s">
        <v>74</v>
      </c>
      <c r="H1452" t="s">
        <v>75</v>
      </c>
      <c r="I1452" t="s"/>
      <c r="J1452" t="s">
        <v>74</v>
      </c>
      <c r="K1452" t="n">
        <v>69</v>
      </c>
      <c r="L1452" t="s">
        <v>76</v>
      </c>
      <c r="M1452" t="s"/>
      <c r="N1452" t="s">
        <v>1868</v>
      </c>
      <c r="O1452" t="s">
        <v>78</v>
      </c>
      <c r="P1452" t="s">
        <v>1866</v>
      </c>
      <c r="Q1452" t="s"/>
      <c r="R1452" t="s">
        <v>114</v>
      </c>
      <c r="S1452" t="s">
        <v>186</v>
      </c>
      <c r="T1452" t="s">
        <v>81</v>
      </c>
      <c r="U1452" t="s">
        <v>82</v>
      </c>
      <c r="V1452" t="s">
        <v>83</v>
      </c>
      <c r="W1452" t="s">
        <v>84</v>
      </c>
      <c r="X1452" t="s"/>
      <c r="Y1452" t="s">
        <v>85</v>
      </c>
      <c r="Z1452">
        <f>HYPERLINK("https://hotelmonitor-cachepage.eclerx.com/savepage/tk_1544426213112878_sr_2399.html","info")</f>
        <v/>
      </c>
      <c r="AA1452" t="n">
        <v>228052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88</v>
      </c>
      <c r="AO1452" t="s"/>
      <c r="AP1452" t="n">
        <v>44</v>
      </c>
      <c r="AQ1452" t="s">
        <v>89</v>
      </c>
      <c r="AR1452" t="s"/>
      <c r="AS1452" t="s"/>
      <c r="AT1452" t="s">
        <v>90</v>
      </c>
      <c r="AU1452" t="s"/>
      <c r="AV1452" t="s"/>
      <c r="AW1452" t="s"/>
      <c r="AX1452" t="s"/>
      <c r="AY1452" t="n">
        <v>937875</v>
      </c>
      <c r="AZ1452" t="s">
        <v>1867</v>
      </c>
      <c r="BA1452" t="s"/>
      <c r="BB1452" t="n">
        <v>60270</v>
      </c>
      <c r="BC1452" t="n">
        <v>13.41744</v>
      </c>
      <c r="BD1452" t="n">
        <v>52.528676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1864</v>
      </c>
      <c r="F1453" t="n">
        <v>1765648</v>
      </c>
      <c r="G1453" t="s">
        <v>74</v>
      </c>
      <c r="H1453" t="s">
        <v>75</v>
      </c>
      <c r="I1453" t="s"/>
      <c r="J1453" t="s">
        <v>74</v>
      </c>
      <c r="K1453" t="n">
        <v>59</v>
      </c>
      <c r="L1453" t="s">
        <v>76</v>
      </c>
      <c r="M1453" t="s"/>
      <c r="N1453" t="s">
        <v>398</v>
      </c>
      <c r="O1453" t="s">
        <v>78</v>
      </c>
      <c r="P1453" t="s">
        <v>1866</v>
      </c>
      <c r="Q1453" t="s"/>
      <c r="R1453" t="s">
        <v>114</v>
      </c>
      <c r="S1453" t="s">
        <v>184</v>
      </c>
      <c r="T1453" t="s">
        <v>81</v>
      </c>
      <c r="U1453" t="s">
        <v>82</v>
      </c>
      <c r="V1453" t="s">
        <v>83</v>
      </c>
      <c r="W1453" t="s">
        <v>84</v>
      </c>
      <c r="X1453" t="s"/>
      <c r="Y1453" t="s">
        <v>85</v>
      </c>
      <c r="Z1453">
        <f>HYPERLINK("https://hotelmonitor-cachepage.eclerx.com/savepage/tk_1544426213112878_sr_2399.html","info")</f>
        <v/>
      </c>
      <c r="AA1453" t="n">
        <v>228052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88</v>
      </c>
      <c r="AO1453" t="s"/>
      <c r="AP1453" t="n">
        <v>44</v>
      </c>
      <c r="AQ1453" t="s">
        <v>89</v>
      </c>
      <c r="AR1453" t="s"/>
      <c r="AS1453" t="s"/>
      <c r="AT1453" t="s">
        <v>90</v>
      </c>
      <c r="AU1453" t="s"/>
      <c r="AV1453" t="s"/>
      <c r="AW1453" t="s"/>
      <c r="AX1453" t="s"/>
      <c r="AY1453" t="n">
        <v>937875</v>
      </c>
      <c r="AZ1453" t="s">
        <v>1867</v>
      </c>
      <c r="BA1453" t="s"/>
      <c r="BB1453" t="n">
        <v>60270</v>
      </c>
      <c r="BC1453" t="n">
        <v>13.41744</v>
      </c>
      <c r="BD1453" t="n">
        <v>52.528676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1864</v>
      </c>
      <c r="F1454" t="n">
        <v>1765648</v>
      </c>
      <c r="G1454" t="s">
        <v>74</v>
      </c>
      <c r="H1454" t="s">
        <v>75</v>
      </c>
      <c r="I1454" t="s"/>
      <c r="J1454" t="s">
        <v>74</v>
      </c>
      <c r="K1454" t="n">
        <v>59</v>
      </c>
      <c r="L1454" t="s">
        <v>76</v>
      </c>
      <c r="M1454" t="s"/>
      <c r="N1454" t="s">
        <v>1869</v>
      </c>
      <c r="O1454" t="s">
        <v>78</v>
      </c>
      <c r="P1454" t="s">
        <v>1866</v>
      </c>
      <c r="Q1454" t="s"/>
      <c r="R1454" t="s">
        <v>114</v>
      </c>
      <c r="S1454" t="s">
        <v>184</v>
      </c>
      <c r="T1454" t="s">
        <v>81</v>
      </c>
      <c r="U1454" t="s">
        <v>82</v>
      </c>
      <c r="V1454" t="s">
        <v>83</v>
      </c>
      <c r="W1454" t="s">
        <v>84</v>
      </c>
      <c r="X1454" t="s"/>
      <c r="Y1454" t="s">
        <v>85</v>
      </c>
      <c r="Z1454">
        <f>HYPERLINK("https://hotelmonitor-cachepage.eclerx.com/savepage/tk_1544426213112878_sr_2399.html","info")</f>
        <v/>
      </c>
      <c r="AA1454" t="n">
        <v>228052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88</v>
      </c>
      <c r="AO1454" t="s"/>
      <c r="AP1454" t="n">
        <v>44</v>
      </c>
      <c r="AQ1454" t="s">
        <v>89</v>
      </c>
      <c r="AR1454" t="s"/>
      <c r="AS1454" t="s"/>
      <c r="AT1454" t="s">
        <v>90</v>
      </c>
      <c r="AU1454" t="s"/>
      <c r="AV1454" t="s"/>
      <c r="AW1454" t="s"/>
      <c r="AX1454" t="s"/>
      <c r="AY1454" t="n">
        <v>937875</v>
      </c>
      <c r="AZ1454" t="s">
        <v>1867</v>
      </c>
      <c r="BA1454" t="s"/>
      <c r="BB1454" t="n">
        <v>60270</v>
      </c>
      <c r="BC1454" t="n">
        <v>13.41744</v>
      </c>
      <c r="BD1454" t="n">
        <v>52.528676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1864</v>
      </c>
      <c r="F1455" t="n">
        <v>1765648</v>
      </c>
      <c r="G1455" t="s">
        <v>74</v>
      </c>
      <c r="H1455" t="s">
        <v>75</v>
      </c>
      <c r="I1455" t="s"/>
      <c r="J1455" t="s">
        <v>74</v>
      </c>
      <c r="K1455" t="n">
        <v>59</v>
      </c>
      <c r="L1455" t="s">
        <v>76</v>
      </c>
      <c r="M1455" t="s"/>
      <c r="N1455" t="s">
        <v>398</v>
      </c>
      <c r="O1455" t="s">
        <v>78</v>
      </c>
      <c r="P1455" t="s">
        <v>1866</v>
      </c>
      <c r="Q1455" t="s"/>
      <c r="R1455" t="s">
        <v>114</v>
      </c>
      <c r="S1455" t="s">
        <v>184</v>
      </c>
      <c r="T1455" t="s">
        <v>81</v>
      </c>
      <c r="U1455" t="s">
        <v>82</v>
      </c>
      <c r="V1455" t="s">
        <v>83</v>
      </c>
      <c r="W1455" t="s">
        <v>84</v>
      </c>
      <c r="X1455" t="s"/>
      <c r="Y1455" t="s">
        <v>85</v>
      </c>
      <c r="Z1455">
        <f>HYPERLINK("https://hotelmonitor-cachepage.eclerx.com/savepage/tk_1544426213112878_sr_2399.html","info")</f>
        <v/>
      </c>
      <c r="AA1455" t="n">
        <v>228052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88</v>
      </c>
      <c r="AO1455" t="s"/>
      <c r="AP1455" t="n">
        <v>44</v>
      </c>
      <c r="AQ1455" t="s">
        <v>89</v>
      </c>
      <c r="AR1455" t="s"/>
      <c r="AS1455" t="s"/>
      <c r="AT1455" t="s">
        <v>90</v>
      </c>
      <c r="AU1455" t="s"/>
      <c r="AV1455" t="s"/>
      <c r="AW1455" t="s"/>
      <c r="AX1455" t="s"/>
      <c r="AY1455" t="n">
        <v>937875</v>
      </c>
      <c r="AZ1455" t="s">
        <v>1867</v>
      </c>
      <c r="BA1455" t="s"/>
      <c r="BB1455" t="n">
        <v>60270</v>
      </c>
      <c r="BC1455" t="n">
        <v>13.41744</v>
      </c>
      <c r="BD1455" t="n">
        <v>52.528676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1864</v>
      </c>
      <c r="F1456" t="n">
        <v>1765648</v>
      </c>
      <c r="G1456" t="s">
        <v>74</v>
      </c>
      <c r="H1456" t="s">
        <v>75</v>
      </c>
      <c r="I1456" t="s"/>
      <c r="J1456" t="s">
        <v>74</v>
      </c>
      <c r="K1456" t="n">
        <v>65</v>
      </c>
      <c r="L1456" t="s">
        <v>76</v>
      </c>
      <c r="M1456" t="s"/>
      <c r="N1456" t="s">
        <v>1869</v>
      </c>
      <c r="O1456" t="s">
        <v>78</v>
      </c>
      <c r="P1456" t="s">
        <v>1866</v>
      </c>
      <c r="Q1456" t="s"/>
      <c r="R1456" t="s">
        <v>114</v>
      </c>
      <c r="S1456" t="s">
        <v>311</v>
      </c>
      <c r="T1456" t="s">
        <v>81</v>
      </c>
      <c r="U1456" t="s">
        <v>82</v>
      </c>
      <c r="V1456" t="s">
        <v>83</v>
      </c>
      <c r="W1456" t="s">
        <v>84</v>
      </c>
      <c r="X1456" t="s"/>
      <c r="Y1456" t="s">
        <v>85</v>
      </c>
      <c r="Z1456">
        <f>HYPERLINK("https://hotelmonitor-cachepage.eclerx.com/savepage/tk_1544426213112878_sr_2399.html","info")</f>
        <v/>
      </c>
      <c r="AA1456" t="n">
        <v>228052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88</v>
      </c>
      <c r="AO1456" t="s"/>
      <c r="AP1456" t="n">
        <v>44</v>
      </c>
      <c r="AQ1456" t="s">
        <v>89</v>
      </c>
      <c r="AR1456" t="s"/>
      <c r="AS1456" t="s"/>
      <c r="AT1456" t="s">
        <v>90</v>
      </c>
      <c r="AU1456" t="s"/>
      <c r="AV1456" t="s"/>
      <c r="AW1456" t="s"/>
      <c r="AX1456" t="s"/>
      <c r="AY1456" t="n">
        <v>937875</v>
      </c>
      <c r="AZ1456" t="s">
        <v>1867</v>
      </c>
      <c r="BA1456" t="s"/>
      <c r="BB1456" t="n">
        <v>60270</v>
      </c>
      <c r="BC1456" t="n">
        <v>13.41744</v>
      </c>
      <c r="BD1456" t="n">
        <v>52.528676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92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1864</v>
      </c>
      <c r="F1457" t="n">
        <v>1765648</v>
      </c>
      <c r="G1457" t="s">
        <v>74</v>
      </c>
      <c r="H1457" t="s">
        <v>75</v>
      </c>
      <c r="I1457" t="s"/>
      <c r="J1457" t="s">
        <v>74</v>
      </c>
      <c r="K1457" t="n">
        <v>65</v>
      </c>
      <c r="L1457" t="s">
        <v>76</v>
      </c>
      <c r="M1457" t="s"/>
      <c r="N1457" t="s">
        <v>398</v>
      </c>
      <c r="O1457" t="s">
        <v>78</v>
      </c>
      <c r="P1457" t="s">
        <v>1866</v>
      </c>
      <c r="Q1457" t="s"/>
      <c r="R1457" t="s">
        <v>114</v>
      </c>
      <c r="S1457" t="s">
        <v>311</v>
      </c>
      <c r="T1457" t="s">
        <v>81</v>
      </c>
      <c r="U1457" t="s">
        <v>82</v>
      </c>
      <c r="V1457" t="s">
        <v>83</v>
      </c>
      <c r="W1457" t="s">
        <v>84</v>
      </c>
      <c r="X1457" t="s"/>
      <c r="Y1457" t="s">
        <v>85</v>
      </c>
      <c r="Z1457">
        <f>HYPERLINK("https://hotelmonitor-cachepage.eclerx.com/savepage/tk_1544426213112878_sr_2399.html","info")</f>
        <v/>
      </c>
      <c r="AA1457" t="n">
        <v>228052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88</v>
      </c>
      <c r="AO1457" t="s"/>
      <c r="AP1457" t="n">
        <v>44</v>
      </c>
      <c r="AQ1457" t="s">
        <v>89</v>
      </c>
      <c r="AR1457" t="s"/>
      <c r="AS1457" t="s"/>
      <c r="AT1457" t="s">
        <v>90</v>
      </c>
      <c r="AU1457" t="s"/>
      <c r="AV1457" t="s"/>
      <c r="AW1457" t="s"/>
      <c r="AX1457" t="s"/>
      <c r="AY1457" t="n">
        <v>937875</v>
      </c>
      <c r="AZ1457" t="s">
        <v>1867</v>
      </c>
      <c r="BA1457" t="s"/>
      <c r="BB1457" t="n">
        <v>60270</v>
      </c>
      <c r="BC1457" t="n">
        <v>13.41744</v>
      </c>
      <c r="BD1457" t="n">
        <v>52.528676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92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1864</v>
      </c>
      <c r="F1458" t="n">
        <v>1765648</v>
      </c>
      <c r="G1458" t="s">
        <v>74</v>
      </c>
      <c r="H1458" t="s">
        <v>75</v>
      </c>
      <c r="I1458" t="s"/>
      <c r="J1458" t="s">
        <v>74</v>
      </c>
      <c r="K1458" t="n">
        <v>69</v>
      </c>
      <c r="L1458" t="s">
        <v>76</v>
      </c>
      <c r="M1458" t="s"/>
      <c r="N1458" t="s">
        <v>400</v>
      </c>
      <c r="O1458" t="s">
        <v>78</v>
      </c>
      <c r="P1458" t="s">
        <v>1866</v>
      </c>
      <c r="Q1458" t="s"/>
      <c r="R1458" t="s">
        <v>114</v>
      </c>
      <c r="S1458" t="s">
        <v>186</v>
      </c>
      <c r="T1458" t="s">
        <v>81</v>
      </c>
      <c r="U1458" t="s">
        <v>82</v>
      </c>
      <c r="V1458" t="s">
        <v>83</v>
      </c>
      <c r="W1458" t="s">
        <v>84</v>
      </c>
      <c r="X1458" t="s"/>
      <c r="Y1458" t="s">
        <v>85</v>
      </c>
      <c r="Z1458">
        <f>HYPERLINK("https://hotelmonitor-cachepage.eclerx.com/savepage/tk_1544426213112878_sr_2399.html","info")</f>
        <v/>
      </c>
      <c r="AA1458" t="n">
        <v>228052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88</v>
      </c>
      <c r="AO1458" t="s"/>
      <c r="AP1458" t="n">
        <v>44</v>
      </c>
      <c r="AQ1458" t="s">
        <v>89</v>
      </c>
      <c r="AR1458" t="s"/>
      <c r="AS1458" t="s"/>
      <c r="AT1458" t="s">
        <v>90</v>
      </c>
      <c r="AU1458" t="s"/>
      <c r="AV1458" t="s"/>
      <c r="AW1458" t="s"/>
      <c r="AX1458" t="s"/>
      <c r="AY1458" t="n">
        <v>937875</v>
      </c>
      <c r="AZ1458" t="s">
        <v>1867</v>
      </c>
      <c r="BA1458" t="s"/>
      <c r="BB1458" t="n">
        <v>60270</v>
      </c>
      <c r="BC1458" t="n">
        <v>13.41744</v>
      </c>
      <c r="BD1458" t="n">
        <v>52.528676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92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1864</v>
      </c>
      <c r="F1459" t="n">
        <v>1765648</v>
      </c>
      <c r="G1459" t="s">
        <v>74</v>
      </c>
      <c r="H1459" t="s">
        <v>75</v>
      </c>
      <c r="I1459" t="s"/>
      <c r="J1459" t="s">
        <v>74</v>
      </c>
      <c r="K1459" t="n">
        <v>77</v>
      </c>
      <c r="L1459" t="s">
        <v>76</v>
      </c>
      <c r="M1459" t="s"/>
      <c r="N1459" t="s">
        <v>1869</v>
      </c>
      <c r="O1459" t="s">
        <v>78</v>
      </c>
      <c r="P1459" t="s">
        <v>1866</v>
      </c>
      <c r="Q1459" t="s"/>
      <c r="R1459" t="s">
        <v>114</v>
      </c>
      <c r="S1459" t="s">
        <v>408</v>
      </c>
      <c r="T1459" t="s">
        <v>81</v>
      </c>
      <c r="U1459" t="s">
        <v>82</v>
      </c>
      <c r="V1459" t="s">
        <v>83</v>
      </c>
      <c r="W1459" t="s">
        <v>108</v>
      </c>
      <c r="X1459" t="s"/>
      <c r="Y1459" t="s">
        <v>85</v>
      </c>
      <c r="Z1459">
        <f>HYPERLINK("https://hotelmonitor-cachepage.eclerx.com/savepage/tk_1544426213112878_sr_2399.html","info")</f>
        <v/>
      </c>
      <c r="AA1459" t="n">
        <v>228052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88</v>
      </c>
      <c r="AO1459" t="s"/>
      <c r="AP1459" t="n">
        <v>44</v>
      </c>
      <c r="AQ1459" t="s">
        <v>89</v>
      </c>
      <c r="AR1459" t="s"/>
      <c r="AS1459" t="s"/>
      <c r="AT1459" t="s">
        <v>90</v>
      </c>
      <c r="AU1459" t="s"/>
      <c r="AV1459" t="s"/>
      <c r="AW1459" t="s"/>
      <c r="AX1459" t="s"/>
      <c r="AY1459" t="n">
        <v>937875</v>
      </c>
      <c r="AZ1459" t="s">
        <v>1867</v>
      </c>
      <c r="BA1459" t="s"/>
      <c r="BB1459" t="n">
        <v>60270</v>
      </c>
      <c r="BC1459" t="n">
        <v>13.41744</v>
      </c>
      <c r="BD1459" t="n">
        <v>52.528676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92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1864</v>
      </c>
      <c r="F1460" t="n">
        <v>1765648</v>
      </c>
      <c r="G1460" t="s">
        <v>74</v>
      </c>
      <c r="H1460" t="s">
        <v>75</v>
      </c>
      <c r="I1460" t="s"/>
      <c r="J1460" t="s">
        <v>74</v>
      </c>
      <c r="K1460" t="n">
        <v>77</v>
      </c>
      <c r="L1460" t="s">
        <v>76</v>
      </c>
      <c r="M1460" t="s"/>
      <c r="N1460" t="s">
        <v>398</v>
      </c>
      <c r="O1460" t="s">
        <v>78</v>
      </c>
      <c r="P1460" t="s">
        <v>1866</v>
      </c>
      <c r="Q1460" t="s"/>
      <c r="R1460" t="s">
        <v>114</v>
      </c>
      <c r="S1460" t="s">
        <v>408</v>
      </c>
      <c r="T1460" t="s">
        <v>81</v>
      </c>
      <c r="U1460" t="s">
        <v>82</v>
      </c>
      <c r="V1460" t="s">
        <v>83</v>
      </c>
      <c r="W1460" t="s">
        <v>108</v>
      </c>
      <c r="X1460" t="s"/>
      <c r="Y1460" t="s">
        <v>85</v>
      </c>
      <c r="Z1460">
        <f>HYPERLINK("https://hotelmonitor-cachepage.eclerx.com/savepage/tk_1544426213112878_sr_2399.html","info")</f>
        <v/>
      </c>
      <c r="AA1460" t="n">
        <v>228052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88</v>
      </c>
      <c r="AO1460" t="s"/>
      <c r="AP1460" t="n">
        <v>44</v>
      </c>
      <c r="AQ1460" t="s">
        <v>89</v>
      </c>
      <c r="AR1460" t="s"/>
      <c r="AS1460" t="s"/>
      <c r="AT1460" t="s">
        <v>90</v>
      </c>
      <c r="AU1460" t="s"/>
      <c r="AV1460" t="s"/>
      <c r="AW1460" t="s"/>
      <c r="AX1460" t="s"/>
      <c r="AY1460" t="n">
        <v>937875</v>
      </c>
      <c r="AZ1460" t="s">
        <v>1867</v>
      </c>
      <c r="BA1460" t="s"/>
      <c r="BB1460" t="n">
        <v>60270</v>
      </c>
      <c r="BC1460" t="n">
        <v>13.41744</v>
      </c>
      <c r="BD1460" t="n">
        <v>52.528676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92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1864</v>
      </c>
      <c r="F1461" t="n">
        <v>1765648</v>
      </c>
      <c r="G1461" t="s">
        <v>74</v>
      </c>
      <c r="H1461" t="s">
        <v>75</v>
      </c>
      <c r="I1461" t="s"/>
      <c r="J1461" t="s">
        <v>74</v>
      </c>
      <c r="K1461" t="n">
        <v>83</v>
      </c>
      <c r="L1461" t="s">
        <v>76</v>
      </c>
      <c r="M1461" t="s"/>
      <c r="N1461" t="s">
        <v>1869</v>
      </c>
      <c r="O1461" t="s">
        <v>78</v>
      </c>
      <c r="P1461" t="s">
        <v>1866</v>
      </c>
      <c r="Q1461" t="s"/>
      <c r="R1461" t="s">
        <v>114</v>
      </c>
      <c r="S1461" t="s">
        <v>1009</v>
      </c>
      <c r="T1461" t="s">
        <v>81</v>
      </c>
      <c r="U1461" t="s">
        <v>82</v>
      </c>
      <c r="V1461" t="s">
        <v>83</v>
      </c>
      <c r="W1461" t="s">
        <v>108</v>
      </c>
      <c r="X1461" t="s"/>
      <c r="Y1461" t="s">
        <v>85</v>
      </c>
      <c r="Z1461">
        <f>HYPERLINK("https://hotelmonitor-cachepage.eclerx.com/savepage/tk_1544426213112878_sr_2399.html","info")</f>
        <v/>
      </c>
      <c r="AA1461" t="n">
        <v>228052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88</v>
      </c>
      <c r="AO1461" t="s"/>
      <c r="AP1461" t="n">
        <v>44</v>
      </c>
      <c r="AQ1461" t="s">
        <v>89</v>
      </c>
      <c r="AR1461" t="s"/>
      <c r="AS1461" t="s"/>
      <c r="AT1461" t="s">
        <v>90</v>
      </c>
      <c r="AU1461" t="s"/>
      <c r="AV1461" t="s"/>
      <c r="AW1461" t="s"/>
      <c r="AX1461" t="s"/>
      <c r="AY1461" t="n">
        <v>937875</v>
      </c>
      <c r="AZ1461" t="s">
        <v>1867</v>
      </c>
      <c r="BA1461" t="s"/>
      <c r="BB1461" t="n">
        <v>60270</v>
      </c>
      <c r="BC1461" t="n">
        <v>13.41744</v>
      </c>
      <c r="BD1461" t="n">
        <v>52.528676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92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1864</v>
      </c>
      <c r="F1462" t="n">
        <v>1765648</v>
      </c>
      <c r="G1462" t="s">
        <v>74</v>
      </c>
      <c r="H1462" t="s">
        <v>75</v>
      </c>
      <c r="I1462" t="s"/>
      <c r="J1462" t="s">
        <v>74</v>
      </c>
      <c r="K1462" t="n">
        <v>83</v>
      </c>
      <c r="L1462" t="s">
        <v>76</v>
      </c>
      <c r="M1462" t="s"/>
      <c r="N1462" t="s">
        <v>398</v>
      </c>
      <c r="O1462" t="s">
        <v>78</v>
      </c>
      <c r="P1462" t="s">
        <v>1866</v>
      </c>
      <c r="Q1462" t="s"/>
      <c r="R1462" t="s">
        <v>114</v>
      </c>
      <c r="S1462" t="s">
        <v>1009</v>
      </c>
      <c r="T1462" t="s">
        <v>81</v>
      </c>
      <c r="U1462" t="s">
        <v>82</v>
      </c>
      <c r="V1462" t="s">
        <v>83</v>
      </c>
      <c r="W1462" t="s">
        <v>108</v>
      </c>
      <c r="X1462" t="s"/>
      <c r="Y1462" t="s">
        <v>85</v>
      </c>
      <c r="Z1462">
        <f>HYPERLINK("https://hotelmonitor-cachepage.eclerx.com/savepage/tk_1544426213112878_sr_2399.html","info")</f>
        <v/>
      </c>
      <c r="AA1462" t="n">
        <v>228052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88</v>
      </c>
      <c r="AO1462" t="s"/>
      <c r="AP1462" t="n">
        <v>44</v>
      </c>
      <c r="AQ1462" t="s">
        <v>89</v>
      </c>
      <c r="AR1462" t="s"/>
      <c r="AS1462" t="s"/>
      <c r="AT1462" t="s">
        <v>90</v>
      </c>
      <c r="AU1462" t="s"/>
      <c r="AV1462" t="s"/>
      <c r="AW1462" t="s"/>
      <c r="AX1462" t="s"/>
      <c r="AY1462" t="n">
        <v>937875</v>
      </c>
      <c r="AZ1462" t="s">
        <v>1867</v>
      </c>
      <c r="BA1462" t="s"/>
      <c r="BB1462" t="n">
        <v>60270</v>
      </c>
      <c r="BC1462" t="n">
        <v>13.41744</v>
      </c>
      <c r="BD1462" t="n">
        <v>52.528676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92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1864</v>
      </c>
      <c r="F1463" t="n">
        <v>1765648</v>
      </c>
      <c r="G1463" t="s">
        <v>74</v>
      </c>
      <c r="H1463" t="s">
        <v>75</v>
      </c>
      <c r="I1463" t="s"/>
      <c r="J1463" t="s">
        <v>74</v>
      </c>
      <c r="K1463" t="n">
        <v>91</v>
      </c>
      <c r="L1463" t="s">
        <v>76</v>
      </c>
      <c r="M1463" t="s"/>
      <c r="N1463" t="s">
        <v>1868</v>
      </c>
      <c r="O1463" t="s">
        <v>78</v>
      </c>
      <c r="P1463" t="s">
        <v>1866</v>
      </c>
      <c r="Q1463" t="s"/>
      <c r="R1463" t="s">
        <v>114</v>
      </c>
      <c r="S1463" t="s">
        <v>346</v>
      </c>
      <c r="T1463" t="s">
        <v>81</v>
      </c>
      <c r="U1463" t="s">
        <v>82</v>
      </c>
      <c r="V1463" t="s">
        <v>83</v>
      </c>
      <c r="W1463" t="s">
        <v>108</v>
      </c>
      <c r="X1463" t="s"/>
      <c r="Y1463" t="s">
        <v>85</v>
      </c>
      <c r="Z1463">
        <f>HYPERLINK("https://hotelmonitor-cachepage.eclerx.com/savepage/tk_1544426213112878_sr_2399.html","info")</f>
        <v/>
      </c>
      <c r="AA1463" t="n">
        <v>228052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88</v>
      </c>
      <c r="AO1463" t="s"/>
      <c r="AP1463" t="n">
        <v>44</v>
      </c>
      <c r="AQ1463" t="s">
        <v>89</v>
      </c>
      <c r="AR1463" t="s"/>
      <c r="AS1463" t="s"/>
      <c r="AT1463" t="s">
        <v>90</v>
      </c>
      <c r="AU1463" t="s"/>
      <c r="AV1463" t="s"/>
      <c r="AW1463" t="s"/>
      <c r="AX1463" t="s"/>
      <c r="AY1463" t="n">
        <v>937875</v>
      </c>
      <c r="AZ1463" t="s">
        <v>1867</v>
      </c>
      <c r="BA1463" t="s"/>
      <c r="BB1463" t="n">
        <v>60270</v>
      </c>
      <c r="BC1463" t="n">
        <v>13.41744</v>
      </c>
      <c r="BD1463" t="n">
        <v>52.528676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92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1864</v>
      </c>
      <c r="F1464" t="n">
        <v>1765648</v>
      </c>
      <c r="G1464" t="s">
        <v>74</v>
      </c>
      <c r="H1464" t="s">
        <v>75</v>
      </c>
      <c r="I1464" t="s"/>
      <c r="J1464" t="s">
        <v>74</v>
      </c>
      <c r="K1464" t="n">
        <v>91</v>
      </c>
      <c r="L1464" t="s">
        <v>76</v>
      </c>
      <c r="M1464" t="s"/>
      <c r="N1464" t="s">
        <v>400</v>
      </c>
      <c r="O1464" t="s">
        <v>78</v>
      </c>
      <c r="P1464" t="s">
        <v>1866</v>
      </c>
      <c r="Q1464" t="s"/>
      <c r="R1464" t="s">
        <v>114</v>
      </c>
      <c r="S1464" t="s">
        <v>346</v>
      </c>
      <c r="T1464" t="s">
        <v>81</v>
      </c>
      <c r="U1464" t="s">
        <v>82</v>
      </c>
      <c r="V1464" t="s">
        <v>83</v>
      </c>
      <c r="W1464" t="s">
        <v>108</v>
      </c>
      <c r="X1464" t="s"/>
      <c r="Y1464" t="s">
        <v>85</v>
      </c>
      <c r="Z1464">
        <f>HYPERLINK("https://hotelmonitor-cachepage.eclerx.com/savepage/tk_1544426213112878_sr_2399.html","info")</f>
        <v/>
      </c>
      <c r="AA1464" t="n">
        <v>228052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88</v>
      </c>
      <c r="AO1464" t="s"/>
      <c r="AP1464" t="n">
        <v>44</v>
      </c>
      <c r="AQ1464" t="s">
        <v>89</v>
      </c>
      <c r="AR1464" t="s"/>
      <c r="AS1464" t="s"/>
      <c r="AT1464" t="s">
        <v>90</v>
      </c>
      <c r="AU1464" t="s"/>
      <c r="AV1464" t="s"/>
      <c r="AW1464" t="s"/>
      <c r="AX1464" t="s"/>
      <c r="AY1464" t="n">
        <v>937875</v>
      </c>
      <c r="AZ1464" t="s">
        <v>1867</v>
      </c>
      <c r="BA1464" t="s"/>
      <c r="BB1464" t="n">
        <v>60270</v>
      </c>
      <c r="BC1464" t="n">
        <v>13.41744</v>
      </c>
      <c r="BD1464" t="n">
        <v>52.528676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92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1870</v>
      </c>
      <c r="F1465" t="n">
        <v>-1</v>
      </c>
      <c r="G1465" t="s">
        <v>74</v>
      </c>
      <c r="H1465" t="s">
        <v>75</v>
      </c>
      <c r="I1465" t="s"/>
      <c r="J1465" t="s">
        <v>74</v>
      </c>
      <c r="K1465" t="n">
        <v>51.3</v>
      </c>
      <c r="L1465" t="s">
        <v>76</v>
      </c>
      <c r="M1465" t="s"/>
      <c r="N1465" t="s">
        <v>158</v>
      </c>
      <c r="O1465" t="s">
        <v>78</v>
      </c>
      <c r="P1465" t="s">
        <v>1870</v>
      </c>
      <c r="Q1465" t="s"/>
      <c r="R1465" t="s">
        <v>119</v>
      </c>
      <c r="S1465" t="s">
        <v>990</v>
      </c>
      <c r="T1465" t="s">
        <v>81</v>
      </c>
      <c r="U1465" t="s">
        <v>82</v>
      </c>
      <c r="V1465" t="s">
        <v>83</v>
      </c>
      <c r="W1465" t="s">
        <v>84</v>
      </c>
      <c r="X1465" t="s"/>
      <c r="Y1465" t="s">
        <v>85</v>
      </c>
      <c r="Z1465">
        <f>HYPERLINK("https://hotelmonitor-cachepage.eclerx.com/savepage/tk_15444265255576544_sr_2399.html","info")</f>
        <v/>
      </c>
      <c r="AA1465" t="n">
        <v>-2902865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88</v>
      </c>
      <c r="AO1465" t="s"/>
      <c r="AP1465" t="n">
        <v>136</v>
      </c>
      <c r="AQ1465" t="s">
        <v>89</v>
      </c>
      <c r="AR1465" t="s"/>
      <c r="AS1465" t="s"/>
      <c r="AT1465" t="s">
        <v>90</v>
      </c>
      <c r="AU1465" t="s"/>
      <c r="AV1465" t="s"/>
      <c r="AW1465" t="s"/>
      <c r="AX1465" t="s"/>
      <c r="AY1465" t="n">
        <v>2902865</v>
      </c>
      <c r="AZ1465" t="s">
        <v>1871</v>
      </c>
      <c r="BA1465" t="s"/>
      <c r="BB1465" t="n">
        <v>544883</v>
      </c>
      <c r="BC1465" t="n">
        <v>13.540555</v>
      </c>
      <c r="BD1465" t="n">
        <v>52.396687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92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1870</v>
      </c>
      <c r="F1466" t="n">
        <v>-1</v>
      </c>
      <c r="G1466" t="s">
        <v>74</v>
      </c>
      <c r="H1466" t="s">
        <v>75</v>
      </c>
      <c r="I1466" t="s"/>
      <c r="J1466" t="s">
        <v>74</v>
      </c>
      <c r="K1466" t="n">
        <v>57</v>
      </c>
      <c r="L1466" t="s">
        <v>76</v>
      </c>
      <c r="M1466" t="s"/>
      <c r="N1466" t="s">
        <v>121</v>
      </c>
      <c r="O1466" t="s">
        <v>78</v>
      </c>
      <c r="P1466" t="s">
        <v>1870</v>
      </c>
      <c r="Q1466" t="s"/>
      <c r="R1466" t="s">
        <v>119</v>
      </c>
      <c r="S1466" t="s">
        <v>1087</v>
      </c>
      <c r="T1466" t="s">
        <v>81</v>
      </c>
      <c r="U1466" t="s">
        <v>82</v>
      </c>
      <c r="V1466" t="s">
        <v>83</v>
      </c>
      <c r="W1466" t="s">
        <v>84</v>
      </c>
      <c r="X1466" t="s"/>
      <c r="Y1466" t="s">
        <v>85</v>
      </c>
      <c r="Z1466">
        <f>HYPERLINK("https://hotelmonitor-cachepage.eclerx.com/savepage/tk_15444265255576544_sr_2399.html","info")</f>
        <v/>
      </c>
      <c r="AA1466" t="n">
        <v>-2902865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88</v>
      </c>
      <c r="AO1466" t="s"/>
      <c r="AP1466" t="n">
        <v>136</v>
      </c>
      <c r="AQ1466" t="s">
        <v>89</v>
      </c>
      <c r="AR1466" t="s"/>
      <c r="AS1466" t="s"/>
      <c r="AT1466" t="s">
        <v>90</v>
      </c>
      <c r="AU1466" t="s"/>
      <c r="AV1466" t="s"/>
      <c r="AW1466" t="s"/>
      <c r="AX1466" t="s"/>
      <c r="AY1466" t="n">
        <v>2902865</v>
      </c>
      <c r="AZ1466" t="s">
        <v>1871</v>
      </c>
      <c r="BA1466" t="s"/>
      <c r="BB1466" t="n">
        <v>544883</v>
      </c>
      <c r="BC1466" t="n">
        <v>13.540555</v>
      </c>
      <c r="BD1466" t="n">
        <v>52.396687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92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1872</v>
      </c>
      <c r="F1467" t="n">
        <v>-1</v>
      </c>
      <c r="G1467" t="s">
        <v>74</v>
      </c>
      <c r="H1467" t="s">
        <v>75</v>
      </c>
      <c r="I1467" t="s"/>
      <c r="J1467" t="s">
        <v>74</v>
      </c>
      <c r="K1467" t="n">
        <v>50.44</v>
      </c>
      <c r="L1467" t="s">
        <v>76</v>
      </c>
      <c r="M1467" t="s"/>
      <c r="N1467" t="s">
        <v>118</v>
      </c>
      <c r="O1467" t="s">
        <v>78</v>
      </c>
      <c r="P1467" t="s">
        <v>1872</v>
      </c>
      <c r="Q1467" t="s"/>
      <c r="R1467" t="s">
        <v>119</v>
      </c>
      <c r="S1467" t="s">
        <v>1873</v>
      </c>
      <c r="T1467" t="s">
        <v>81</v>
      </c>
      <c r="U1467" t="s">
        <v>82</v>
      </c>
      <c r="V1467" t="s">
        <v>83</v>
      </c>
      <c r="W1467" t="s">
        <v>84</v>
      </c>
      <c r="X1467" t="s"/>
      <c r="Y1467" t="s">
        <v>85</v>
      </c>
      <c r="Z1467">
        <f>HYPERLINK("https://hotelmonitor-cachepage.eclerx.com/savepage/tk_1544427308921366_sr_2399.html","info")</f>
        <v/>
      </c>
      <c r="AA1467" t="n">
        <v>-163280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88</v>
      </c>
      <c r="AO1467" t="s"/>
      <c r="AP1467" t="n">
        <v>365</v>
      </c>
      <c r="AQ1467" t="s">
        <v>89</v>
      </c>
      <c r="AR1467" t="s"/>
      <c r="AS1467" t="s"/>
      <c r="AT1467" t="s">
        <v>90</v>
      </c>
      <c r="AU1467" t="s"/>
      <c r="AV1467" t="s"/>
      <c r="AW1467" t="s"/>
      <c r="AX1467" t="s"/>
      <c r="AY1467" t="n">
        <v>163280</v>
      </c>
      <c r="AZ1467" t="s">
        <v>1874</v>
      </c>
      <c r="BA1467" t="s"/>
      <c r="BB1467" t="n">
        <v>64348</v>
      </c>
      <c r="BC1467" t="n">
        <v>13.49399</v>
      </c>
      <c r="BD1467" t="n">
        <v>52.54595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92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1872</v>
      </c>
      <c r="F1468" t="n">
        <v>-1</v>
      </c>
      <c r="G1468" t="s">
        <v>74</v>
      </c>
      <c r="H1468" t="s">
        <v>75</v>
      </c>
      <c r="I1468" t="s"/>
      <c r="J1468" t="s">
        <v>74</v>
      </c>
      <c r="K1468" t="n">
        <v>53.1</v>
      </c>
      <c r="L1468" t="s">
        <v>76</v>
      </c>
      <c r="M1468" t="s"/>
      <c r="N1468" t="s">
        <v>298</v>
      </c>
      <c r="O1468" t="s">
        <v>78</v>
      </c>
      <c r="P1468" t="s">
        <v>1872</v>
      </c>
      <c r="Q1468" t="s"/>
      <c r="R1468" t="s">
        <v>119</v>
      </c>
      <c r="S1468" t="s">
        <v>182</v>
      </c>
      <c r="T1468" t="s">
        <v>81</v>
      </c>
      <c r="U1468" t="s">
        <v>82</v>
      </c>
      <c r="V1468" t="s">
        <v>83</v>
      </c>
      <c r="W1468" t="s">
        <v>84</v>
      </c>
      <c r="X1468" t="s"/>
      <c r="Y1468" t="s">
        <v>85</v>
      </c>
      <c r="Z1468">
        <f>HYPERLINK("https://hotelmonitor-cachepage.eclerx.com/savepage/tk_1544427308921366_sr_2399.html","info")</f>
        <v/>
      </c>
      <c r="AA1468" t="n">
        <v>-163280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88</v>
      </c>
      <c r="AO1468" t="s"/>
      <c r="AP1468" t="n">
        <v>365</v>
      </c>
      <c r="AQ1468" t="s">
        <v>89</v>
      </c>
      <c r="AR1468" t="s"/>
      <c r="AS1468" t="s"/>
      <c r="AT1468" t="s">
        <v>90</v>
      </c>
      <c r="AU1468" t="s"/>
      <c r="AV1468" t="s"/>
      <c r="AW1468" t="s"/>
      <c r="AX1468" t="s"/>
      <c r="AY1468" t="n">
        <v>163280</v>
      </c>
      <c r="AZ1468" t="s">
        <v>1874</v>
      </c>
      <c r="BA1468" t="s"/>
      <c r="BB1468" t="n">
        <v>64348</v>
      </c>
      <c r="BC1468" t="n">
        <v>13.49399</v>
      </c>
      <c r="BD1468" t="n">
        <v>52.54595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92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1872</v>
      </c>
      <c r="F1469" t="n">
        <v>-1</v>
      </c>
      <c r="G1469" t="s">
        <v>74</v>
      </c>
      <c r="H1469" t="s">
        <v>75</v>
      </c>
      <c r="I1469" t="s"/>
      <c r="J1469" t="s">
        <v>74</v>
      </c>
      <c r="K1469" t="n">
        <v>65.83</v>
      </c>
      <c r="L1469" t="s">
        <v>76</v>
      </c>
      <c r="M1469" t="s"/>
      <c r="N1469" t="s">
        <v>298</v>
      </c>
      <c r="O1469" t="s">
        <v>78</v>
      </c>
      <c r="P1469" t="s">
        <v>1872</v>
      </c>
      <c r="Q1469" t="s"/>
      <c r="R1469" t="s">
        <v>119</v>
      </c>
      <c r="S1469" t="s">
        <v>1875</v>
      </c>
      <c r="T1469" t="s">
        <v>81</v>
      </c>
      <c r="U1469" t="s">
        <v>82</v>
      </c>
      <c r="V1469" t="s">
        <v>83</v>
      </c>
      <c r="W1469" t="s">
        <v>108</v>
      </c>
      <c r="X1469" t="s"/>
      <c r="Y1469" t="s">
        <v>85</v>
      </c>
      <c r="Z1469">
        <f>HYPERLINK("https://hotelmonitor-cachepage.eclerx.com/savepage/tk_1544427308921366_sr_2399.html","info")</f>
        <v/>
      </c>
      <c r="AA1469" t="n">
        <v>-163280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88</v>
      </c>
      <c r="AO1469" t="s"/>
      <c r="AP1469" t="n">
        <v>365</v>
      </c>
      <c r="AQ1469" t="s">
        <v>89</v>
      </c>
      <c r="AR1469" t="s"/>
      <c r="AS1469" t="s"/>
      <c r="AT1469" t="s">
        <v>90</v>
      </c>
      <c r="AU1469" t="s"/>
      <c r="AV1469" t="s"/>
      <c r="AW1469" t="s"/>
      <c r="AX1469" t="s"/>
      <c r="AY1469" t="n">
        <v>163280</v>
      </c>
      <c r="AZ1469" t="s">
        <v>1874</v>
      </c>
      <c r="BA1469" t="s"/>
      <c r="BB1469" t="n">
        <v>64348</v>
      </c>
      <c r="BC1469" t="n">
        <v>13.49399</v>
      </c>
      <c r="BD1469" t="n">
        <v>52.54595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92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1872</v>
      </c>
      <c r="F1470" t="n">
        <v>-1</v>
      </c>
      <c r="G1470" t="s">
        <v>74</v>
      </c>
      <c r="H1470" t="s">
        <v>75</v>
      </c>
      <c r="I1470" t="s"/>
      <c r="J1470" t="s">
        <v>74</v>
      </c>
      <c r="K1470" t="n">
        <v>69.3</v>
      </c>
      <c r="L1470" t="s">
        <v>76</v>
      </c>
      <c r="M1470" t="s"/>
      <c r="N1470" t="s">
        <v>298</v>
      </c>
      <c r="O1470" t="s">
        <v>78</v>
      </c>
      <c r="P1470" t="s">
        <v>1872</v>
      </c>
      <c r="Q1470" t="s"/>
      <c r="R1470" t="s">
        <v>119</v>
      </c>
      <c r="S1470" t="s">
        <v>1143</v>
      </c>
      <c r="T1470" t="s">
        <v>81</v>
      </c>
      <c r="U1470" t="s">
        <v>82</v>
      </c>
      <c r="V1470" t="s">
        <v>83</v>
      </c>
      <c r="W1470" t="s">
        <v>108</v>
      </c>
      <c r="X1470" t="s"/>
      <c r="Y1470" t="s">
        <v>85</v>
      </c>
      <c r="Z1470">
        <f>HYPERLINK("https://hotelmonitor-cachepage.eclerx.com/savepage/tk_1544427308921366_sr_2399.html","info")</f>
        <v/>
      </c>
      <c r="AA1470" t="n">
        <v>-163280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88</v>
      </c>
      <c r="AO1470" t="s"/>
      <c r="AP1470" t="n">
        <v>365</v>
      </c>
      <c r="AQ1470" t="s">
        <v>89</v>
      </c>
      <c r="AR1470" t="s"/>
      <c r="AS1470" t="s"/>
      <c r="AT1470" t="s">
        <v>90</v>
      </c>
      <c r="AU1470" t="s"/>
      <c r="AV1470" t="s"/>
      <c r="AW1470" t="s"/>
      <c r="AX1470" t="s"/>
      <c r="AY1470" t="n">
        <v>163280</v>
      </c>
      <c r="AZ1470" t="s">
        <v>1874</v>
      </c>
      <c r="BA1470" t="s"/>
      <c r="BB1470" t="n">
        <v>64348</v>
      </c>
      <c r="BC1470" t="n">
        <v>13.49399</v>
      </c>
      <c r="BD1470" t="n">
        <v>52.54595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92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1872</v>
      </c>
      <c r="F1471" t="n">
        <v>-1</v>
      </c>
      <c r="G1471" t="s">
        <v>74</v>
      </c>
      <c r="H1471" t="s">
        <v>75</v>
      </c>
      <c r="I1471" t="s"/>
      <c r="J1471" t="s">
        <v>74</v>
      </c>
      <c r="K1471" t="n">
        <v>76.09</v>
      </c>
      <c r="L1471" t="s">
        <v>76</v>
      </c>
      <c r="M1471" t="s"/>
      <c r="N1471" t="s">
        <v>219</v>
      </c>
      <c r="O1471" t="s">
        <v>78</v>
      </c>
      <c r="P1471" t="s">
        <v>1872</v>
      </c>
      <c r="Q1471" t="s"/>
      <c r="R1471" t="s">
        <v>119</v>
      </c>
      <c r="S1471" t="s">
        <v>1876</v>
      </c>
      <c r="T1471" t="s">
        <v>81</v>
      </c>
      <c r="U1471" t="s">
        <v>82</v>
      </c>
      <c r="V1471" t="s">
        <v>83</v>
      </c>
      <c r="W1471" t="s">
        <v>84</v>
      </c>
      <c r="X1471" t="s"/>
      <c r="Y1471" t="s">
        <v>85</v>
      </c>
      <c r="Z1471">
        <f>HYPERLINK("https://hotelmonitor-cachepage.eclerx.com/savepage/tk_1544427308921366_sr_2399.html","info")</f>
        <v/>
      </c>
      <c r="AA1471" t="n">
        <v>-163280</v>
      </c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88</v>
      </c>
      <c r="AO1471" t="s"/>
      <c r="AP1471" t="n">
        <v>365</v>
      </c>
      <c r="AQ1471" t="s">
        <v>89</v>
      </c>
      <c r="AR1471" t="s"/>
      <c r="AS1471" t="s"/>
      <c r="AT1471" t="s">
        <v>90</v>
      </c>
      <c r="AU1471" t="s"/>
      <c r="AV1471" t="s"/>
      <c r="AW1471" t="s"/>
      <c r="AX1471" t="s"/>
      <c r="AY1471" t="n">
        <v>163280</v>
      </c>
      <c r="AZ1471" t="s">
        <v>1874</v>
      </c>
      <c r="BA1471" t="s"/>
      <c r="BB1471" t="n">
        <v>64348</v>
      </c>
      <c r="BC1471" t="n">
        <v>13.49399</v>
      </c>
      <c r="BD1471" t="n">
        <v>52.54595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92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1872</v>
      </c>
      <c r="F1472" t="n">
        <v>-1</v>
      </c>
      <c r="G1472" t="s">
        <v>74</v>
      </c>
      <c r="H1472" t="s">
        <v>75</v>
      </c>
      <c r="I1472" t="s"/>
      <c r="J1472" t="s">
        <v>74</v>
      </c>
      <c r="K1472" t="n">
        <v>80.09999999999999</v>
      </c>
      <c r="L1472" t="s">
        <v>76</v>
      </c>
      <c r="M1472" t="s"/>
      <c r="N1472" t="s">
        <v>219</v>
      </c>
      <c r="O1472" t="s">
        <v>78</v>
      </c>
      <c r="P1472" t="s">
        <v>1872</v>
      </c>
      <c r="Q1472" t="s"/>
      <c r="R1472" t="s">
        <v>119</v>
      </c>
      <c r="S1472" t="s">
        <v>267</v>
      </c>
      <c r="T1472" t="s">
        <v>81</v>
      </c>
      <c r="U1472" t="s">
        <v>82</v>
      </c>
      <c r="V1472" t="s">
        <v>83</v>
      </c>
      <c r="W1472" t="s">
        <v>84</v>
      </c>
      <c r="X1472" t="s"/>
      <c r="Y1472" t="s">
        <v>85</v>
      </c>
      <c r="Z1472">
        <f>HYPERLINK("https://hotelmonitor-cachepage.eclerx.com/savepage/tk_1544427308921366_sr_2399.html","info")</f>
        <v/>
      </c>
      <c r="AA1472" t="n">
        <v>-163280</v>
      </c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88</v>
      </c>
      <c r="AO1472" t="s"/>
      <c r="AP1472" t="n">
        <v>365</v>
      </c>
      <c r="AQ1472" t="s">
        <v>89</v>
      </c>
      <c r="AR1472" t="s"/>
      <c r="AS1472" t="s"/>
      <c r="AT1472" t="s">
        <v>90</v>
      </c>
      <c r="AU1472" t="s"/>
      <c r="AV1472" t="s"/>
      <c r="AW1472" t="s"/>
      <c r="AX1472" t="s"/>
      <c r="AY1472" t="n">
        <v>163280</v>
      </c>
      <c r="AZ1472" t="s">
        <v>1874</v>
      </c>
      <c r="BA1472" t="s"/>
      <c r="BB1472" t="n">
        <v>64348</v>
      </c>
      <c r="BC1472" t="n">
        <v>13.49399</v>
      </c>
      <c r="BD1472" t="n">
        <v>52.54595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92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1872</v>
      </c>
      <c r="F1473" t="n">
        <v>-1</v>
      </c>
      <c r="G1473" t="s">
        <v>74</v>
      </c>
      <c r="H1473" t="s">
        <v>75</v>
      </c>
      <c r="I1473" t="s"/>
      <c r="J1473" t="s">
        <v>74</v>
      </c>
      <c r="K1473" t="n">
        <v>106.87</v>
      </c>
      <c r="L1473" t="s">
        <v>76</v>
      </c>
      <c r="M1473" t="s"/>
      <c r="N1473" t="s">
        <v>219</v>
      </c>
      <c r="O1473" t="s">
        <v>78</v>
      </c>
      <c r="P1473" t="s">
        <v>1872</v>
      </c>
      <c r="Q1473" t="s"/>
      <c r="R1473" t="s">
        <v>119</v>
      </c>
      <c r="S1473" t="s">
        <v>1877</v>
      </c>
      <c r="T1473" t="s">
        <v>81</v>
      </c>
      <c r="U1473" t="s">
        <v>82</v>
      </c>
      <c r="V1473" t="s">
        <v>83</v>
      </c>
      <c r="W1473" t="s">
        <v>108</v>
      </c>
      <c r="X1473" t="s"/>
      <c r="Y1473" t="s">
        <v>85</v>
      </c>
      <c r="Z1473">
        <f>HYPERLINK("https://hotelmonitor-cachepage.eclerx.com/savepage/tk_1544427308921366_sr_2399.html","info")</f>
        <v/>
      </c>
      <c r="AA1473" t="n">
        <v>-163280</v>
      </c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88</v>
      </c>
      <c r="AO1473" t="s"/>
      <c r="AP1473" t="n">
        <v>365</v>
      </c>
      <c r="AQ1473" t="s">
        <v>89</v>
      </c>
      <c r="AR1473" t="s"/>
      <c r="AS1473" t="s"/>
      <c r="AT1473" t="s">
        <v>90</v>
      </c>
      <c r="AU1473" t="s"/>
      <c r="AV1473" t="s"/>
      <c r="AW1473" t="s"/>
      <c r="AX1473" t="s"/>
      <c r="AY1473" t="n">
        <v>163280</v>
      </c>
      <c r="AZ1473" t="s">
        <v>1874</v>
      </c>
      <c r="BA1473" t="s"/>
      <c r="BB1473" t="n">
        <v>64348</v>
      </c>
      <c r="BC1473" t="n">
        <v>13.49399</v>
      </c>
      <c r="BD1473" t="n">
        <v>52.54595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92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1872</v>
      </c>
      <c r="F1474" t="n">
        <v>-1</v>
      </c>
      <c r="G1474" t="s">
        <v>74</v>
      </c>
      <c r="H1474" t="s">
        <v>75</v>
      </c>
      <c r="I1474" t="s"/>
      <c r="J1474" t="s">
        <v>74</v>
      </c>
      <c r="K1474" t="n">
        <v>112.5</v>
      </c>
      <c r="L1474" t="s">
        <v>76</v>
      </c>
      <c r="M1474" t="s"/>
      <c r="N1474" t="s">
        <v>219</v>
      </c>
      <c r="O1474" t="s">
        <v>78</v>
      </c>
      <c r="P1474" t="s">
        <v>1872</v>
      </c>
      <c r="Q1474" t="s"/>
      <c r="R1474" t="s">
        <v>119</v>
      </c>
      <c r="S1474" t="s">
        <v>109</v>
      </c>
      <c r="T1474" t="s">
        <v>81</v>
      </c>
      <c r="U1474" t="s">
        <v>82</v>
      </c>
      <c r="V1474" t="s">
        <v>83</v>
      </c>
      <c r="W1474" t="s">
        <v>108</v>
      </c>
      <c r="X1474" t="s"/>
      <c r="Y1474" t="s">
        <v>85</v>
      </c>
      <c r="Z1474">
        <f>HYPERLINK("https://hotelmonitor-cachepage.eclerx.com/savepage/tk_1544427308921366_sr_2399.html","info")</f>
        <v/>
      </c>
      <c r="AA1474" t="n">
        <v>-163280</v>
      </c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88</v>
      </c>
      <c r="AO1474" t="s"/>
      <c r="AP1474" t="n">
        <v>365</v>
      </c>
      <c r="AQ1474" t="s">
        <v>89</v>
      </c>
      <c r="AR1474" t="s"/>
      <c r="AS1474" t="s"/>
      <c r="AT1474" t="s">
        <v>90</v>
      </c>
      <c r="AU1474" t="s"/>
      <c r="AV1474" t="s"/>
      <c r="AW1474" t="s"/>
      <c r="AX1474" t="s"/>
      <c r="AY1474" t="n">
        <v>163280</v>
      </c>
      <c r="AZ1474" t="s">
        <v>1874</v>
      </c>
      <c r="BA1474" t="s"/>
      <c r="BB1474" t="n">
        <v>64348</v>
      </c>
      <c r="BC1474" t="n">
        <v>13.49399</v>
      </c>
      <c r="BD1474" t="n">
        <v>52.54595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92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1878</v>
      </c>
      <c r="F1475" t="n">
        <v>3584716</v>
      </c>
      <c r="G1475" t="s">
        <v>74</v>
      </c>
      <c r="H1475" t="s">
        <v>75</v>
      </c>
      <c r="I1475" t="s"/>
      <c r="J1475" t="s">
        <v>74</v>
      </c>
      <c r="K1475" t="n">
        <v>39.6</v>
      </c>
      <c r="L1475" t="s">
        <v>76</v>
      </c>
      <c r="M1475" t="s"/>
      <c r="N1475" t="s">
        <v>301</v>
      </c>
      <c r="O1475" t="s">
        <v>78</v>
      </c>
      <c r="P1475" t="s">
        <v>1879</v>
      </c>
      <c r="Q1475" t="s"/>
      <c r="R1475" t="s">
        <v>114</v>
      </c>
      <c r="S1475" t="s">
        <v>1880</v>
      </c>
      <c r="T1475" t="s">
        <v>81</v>
      </c>
      <c r="U1475" t="s">
        <v>82</v>
      </c>
      <c r="V1475" t="s">
        <v>83</v>
      </c>
      <c r="W1475" t="s">
        <v>108</v>
      </c>
      <c r="X1475" t="s"/>
      <c r="Y1475" t="s">
        <v>85</v>
      </c>
      <c r="Z1475">
        <f>HYPERLINK("https://hotelmonitor-cachepage.eclerx.com/savepage/tk_15444277746006362_sr_2399.html","info")</f>
        <v/>
      </c>
      <c r="AA1475" t="n">
        <v>209310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88</v>
      </c>
      <c r="AO1475" t="s"/>
      <c r="AP1475" t="n">
        <v>505</v>
      </c>
      <c r="AQ1475" t="s">
        <v>89</v>
      </c>
      <c r="AR1475" t="s"/>
      <c r="AS1475" t="s"/>
      <c r="AT1475" t="s">
        <v>90</v>
      </c>
      <c r="AU1475" t="s"/>
      <c r="AV1475" t="s"/>
      <c r="AW1475" t="s"/>
      <c r="AX1475" t="s"/>
      <c r="AY1475" t="n">
        <v>955207</v>
      </c>
      <c r="AZ1475" t="s">
        <v>1881</v>
      </c>
      <c r="BA1475" t="s"/>
      <c r="BB1475" t="n">
        <v>252598</v>
      </c>
      <c r="BC1475" t="n">
        <v>13.338624</v>
      </c>
      <c r="BD1475" t="n">
        <v>52.494011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92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1878</v>
      </c>
      <c r="F1476" t="n">
        <v>3584716</v>
      </c>
      <c r="G1476" t="s">
        <v>74</v>
      </c>
      <c r="H1476" t="s">
        <v>75</v>
      </c>
      <c r="I1476" t="s"/>
      <c r="J1476" t="s">
        <v>74</v>
      </c>
      <c r="K1476" t="n">
        <v>41.63</v>
      </c>
      <c r="L1476" t="s">
        <v>76</v>
      </c>
      <c r="M1476" t="s"/>
      <c r="N1476" t="s">
        <v>158</v>
      </c>
      <c r="O1476" t="s">
        <v>78</v>
      </c>
      <c r="P1476" t="s">
        <v>1879</v>
      </c>
      <c r="Q1476" t="s"/>
      <c r="R1476" t="s">
        <v>114</v>
      </c>
      <c r="S1476" t="s">
        <v>1882</v>
      </c>
      <c r="T1476" t="s">
        <v>81</v>
      </c>
      <c r="U1476" t="s">
        <v>82</v>
      </c>
      <c r="V1476" t="s">
        <v>83</v>
      </c>
      <c r="W1476" t="s">
        <v>108</v>
      </c>
      <c r="X1476" t="s"/>
      <c r="Y1476" t="s">
        <v>85</v>
      </c>
      <c r="Z1476">
        <f>HYPERLINK("https://hotelmonitor-cachepage.eclerx.com/savepage/tk_15444277746006362_sr_2399.html","info")</f>
        <v/>
      </c>
      <c r="AA1476" t="n">
        <v>209310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88</v>
      </c>
      <c r="AO1476" t="s"/>
      <c r="AP1476" t="n">
        <v>505</v>
      </c>
      <c r="AQ1476" t="s">
        <v>89</v>
      </c>
      <c r="AR1476" t="s"/>
      <c r="AS1476" t="s"/>
      <c r="AT1476" t="s">
        <v>90</v>
      </c>
      <c r="AU1476" t="s"/>
      <c r="AV1476" t="s"/>
      <c r="AW1476" t="s"/>
      <c r="AX1476" t="s"/>
      <c r="AY1476" t="n">
        <v>955207</v>
      </c>
      <c r="AZ1476" t="s">
        <v>1881</v>
      </c>
      <c r="BA1476" t="s"/>
      <c r="BB1476" t="n">
        <v>252598</v>
      </c>
      <c r="BC1476" t="n">
        <v>13.338624</v>
      </c>
      <c r="BD1476" t="n">
        <v>52.494011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92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1878</v>
      </c>
      <c r="F1477" t="n">
        <v>3584716</v>
      </c>
      <c r="G1477" t="s">
        <v>74</v>
      </c>
      <c r="H1477" t="s">
        <v>75</v>
      </c>
      <c r="I1477" t="s"/>
      <c r="J1477" t="s">
        <v>74</v>
      </c>
      <c r="K1477" t="n">
        <v>45</v>
      </c>
      <c r="L1477" t="s">
        <v>76</v>
      </c>
      <c r="M1477" t="s"/>
      <c r="N1477" t="s">
        <v>113</v>
      </c>
      <c r="O1477" t="s">
        <v>78</v>
      </c>
      <c r="P1477" t="s">
        <v>1879</v>
      </c>
      <c r="Q1477" t="s"/>
      <c r="R1477" t="s">
        <v>114</v>
      </c>
      <c r="S1477" t="s">
        <v>976</v>
      </c>
      <c r="T1477" t="s">
        <v>81</v>
      </c>
      <c r="U1477" t="s">
        <v>82</v>
      </c>
      <c r="V1477" t="s">
        <v>83</v>
      </c>
      <c r="W1477" t="s">
        <v>108</v>
      </c>
      <c r="X1477" t="s"/>
      <c r="Y1477" t="s">
        <v>85</v>
      </c>
      <c r="Z1477">
        <f>HYPERLINK("https://hotelmonitor-cachepage.eclerx.com/savepage/tk_15444277746006362_sr_2399.html","info")</f>
        <v/>
      </c>
      <c r="AA1477" t="n">
        <v>209310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88</v>
      </c>
      <c r="AO1477" t="s"/>
      <c r="AP1477" t="n">
        <v>505</v>
      </c>
      <c r="AQ1477" t="s">
        <v>89</v>
      </c>
      <c r="AR1477" t="s"/>
      <c r="AS1477" t="s"/>
      <c r="AT1477" t="s">
        <v>90</v>
      </c>
      <c r="AU1477" t="s"/>
      <c r="AV1477" t="s"/>
      <c r="AW1477" t="s"/>
      <c r="AX1477" t="s"/>
      <c r="AY1477" t="n">
        <v>955207</v>
      </c>
      <c r="AZ1477" t="s">
        <v>1881</v>
      </c>
      <c r="BA1477" t="s"/>
      <c r="BB1477" t="n">
        <v>252598</v>
      </c>
      <c r="BC1477" t="n">
        <v>13.338624</v>
      </c>
      <c r="BD1477" t="n">
        <v>52.494011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92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1883</v>
      </c>
      <c r="F1478" t="n">
        <v>-1</v>
      </c>
      <c r="G1478" t="s">
        <v>74</v>
      </c>
      <c r="H1478" t="s">
        <v>75</v>
      </c>
      <c r="I1478" t="s"/>
      <c r="J1478" t="s">
        <v>74</v>
      </c>
      <c r="K1478" t="n">
        <v>124.45</v>
      </c>
      <c r="L1478" t="s">
        <v>76</v>
      </c>
      <c r="M1478" t="s"/>
      <c r="N1478" t="s">
        <v>1775</v>
      </c>
      <c r="O1478" t="s">
        <v>78</v>
      </c>
      <c r="P1478" t="s">
        <v>1883</v>
      </c>
      <c r="Q1478" t="s"/>
      <c r="R1478" t="s">
        <v>79</v>
      </c>
      <c r="S1478" t="s">
        <v>1884</v>
      </c>
      <c r="T1478" t="s">
        <v>81</v>
      </c>
      <c r="U1478" t="s">
        <v>82</v>
      </c>
      <c r="V1478" t="s">
        <v>83</v>
      </c>
      <c r="W1478" t="s">
        <v>84</v>
      </c>
      <c r="X1478" t="s"/>
      <c r="Y1478" t="s">
        <v>85</v>
      </c>
      <c r="Z1478">
        <f>HYPERLINK("https://hotelmonitor-cachepage.eclerx.com/savepage/tk_15444269118343785_sr_2399.html","info")</f>
        <v/>
      </c>
      <c r="AA1478" t="n">
        <v>-5877008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88</v>
      </c>
      <c r="AO1478" t="s"/>
      <c r="AP1478" t="n">
        <v>246</v>
      </c>
      <c r="AQ1478" t="s">
        <v>89</v>
      </c>
      <c r="AR1478" t="s"/>
      <c r="AS1478" t="s"/>
      <c r="AT1478" t="s">
        <v>90</v>
      </c>
      <c r="AU1478" t="s"/>
      <c r="AV1478" t="s"/>
      <c r="AW1478" t="s"/>
      <c r="AX1478" t="s"/>
      <c r="AY1478" t="n">
        <v>5877008</v>
      </c>
      <c r="AZ1478" t="s">
        <v>1885</v>
      </c>
      <c r="BA1478" t="s"/>
      <c r="BB1478" t="n">
        <v>146346</v>
      </c>
      <c r="BC1478" t="n">
        <v>13.38602</v>
      </c>
      <c r="BD1478" t="n">
        <v>52.53124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92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1883</v>
      </c>
      <c r="F1479" t="n">
        <v>-1</v>
      </c>
      <c r="G1479" t="s">
        <v>74</v>
      </c>
      <c r="H1479" t="s">
        <v>75</v>
      </c>
      <c r="I1479" t="s"/>
      <c r="J1479" t="s">
        <v>74</v>
      </c>
      <c r="K1479" t="n">
        <v>131</v>
      </c>
      <c r="L1479" t="s">
        <v>76</v>
      </c>
      <c r="M1479" t="s"/>
      <c r="N1479" t="s">
        <v>113</v>
      </c>
      <c r="O1479" t="s">
        <v>78</v>
      </c>
      <c r="P1479" t="s">
        <v>1883</v>
      </c>
      <c r="Q1479" t="s"/>
      <c r="R1479" t="s">
        <v>79</v>
      </c>
      <c r="S1479" t="s">
        <v>352</v>
      </c>
      <c r="T1479" t="s">
        <v>81</v>
      </c>
      <c r="U1479" t="s">
        <v>82</v>
      </c>
      <c r="V1479" t="s">
        <v>83</v>
      </c>
      <c r="W1479" t="s">
        <v>108</v>
      </c>
      <c r="X1479" t="s"/>
      <c r="Y1479" t="s">
        <v>85</v>
      </c>
      <c r="Z1479">
        <f>HYPERLINK("https://hotelmonitor-cachepage.eclerx.com/savepage/tk_15444269118343785_sr_2399.html","info")</f>
        <v/>
      </c>
      <c r="AA1479" t="n">
        <v>-5877008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88</v>
      </c>
      <c r="AO1479" t="s"/>
      <c r="AP1479" t="n">
        <v>246</v>
      </c>
      <c r="AQ1479" t="s">
        <v>89</v>
      </c>
      <c r="AR1479" t="s"/>
      <c r="AS1479" t="s"/>
      <c r="AT1479" t="s">
        <v>90</v>
      </c>
      <c r="AU1479" t="s"/>
      <c r="AV1479" t="s"/>
      <c r="AW1479" t="s"/>
      <c r="AX1479" t="s"/>
      <c r="AY1479" t="n">
        <v>5877008</v>
      </c>
      <c r="AZ1479" t="s">
        <v>1885</v>
      </c>
      <c r="BA1479" t="s"/>
      <c r="BB1479" t="n">
        <v>146346</v>
      </c>
      <c r="BC1479" t="n">
        <v>13.38602</v>
      </c>
      <c r="BD1479" t="n">
        <v>52.53124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92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1886</v>
      </c>
      <c r="F1480" t="n">
        <v>1429213</v>
      </c>
      <c r="G1480" t="s">
        <v>74</v>
      </c>
      <c r="H1480" t="s">
        <v>75</v>
      </c>
      <c r="I1480" t="s"/>
      <c r="J1480" t="s">
        <v>74</v>
      </c>
      <c r="K1480" t="n">
        <v>77.7</v>
      </c>
      <c r="L1480" t="s">
        <v>76</v>
      </c>
      <c r="M1480" t="s"/>
      <c r="N1480" t="s">
        <v>1887</v>
      </c>
      <c r="O1480" t="s">
        <v>78</v>
      </c>
      <c r="P1480" t="s">
        <v>1888</v>
      </c>
      <c r="Q1480" t="s"/>
      <c r="R1480" t="s">
        <v>79</v>
      </c>
      <c r="S1480" t="s">
        <v>1889</v>
      </c>
      <c r="T1480" t="s">
        <v>81</v>
      </c>
      <c r="U1480" t="s">
        <v>82</v>
      </c>
      <c r="V1480" t="s">
        <v>83</v>
      </c>
      <c r="W1480" t="s">
        <v>84</v>
      </c>
      <c r="X1480" t="s"/>
      <c r="Y1480" t="s">
        <v>85</v>
      </c>
      <c r="Z1480">
        <f>HYPERLINK("https://hotelmonitor-cachepage.eclerx.com/savepage/tk_15444271623050544_sr_2399.html","info")</f>
        <v/>
      </c>
      <c r="AA1480" t="n">
        <v>216608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88</v>
      </c>
      <c r="AO1480" t="s"/>
      <c r="AP1480" t="n">
        <v>322</v>
      </c>
      <c r="AQ1480" t="s">
        <v>89</v>
      </c>
      <c r="AR1480" t="s"/>
      <c r="AS1480" t="s"/>
      <c r="AT1480" t="s">
        <v>90</v>
      </c>
      <c r="AU1480" t="s"/>
      <c r="AV1480" t="s"/>
      <c r="AW1480" t="s"/>
      <c r="AX1480" t="s"/>
      <c r="AY1480" t="n">
        <v>1054995</v>
      </c>
      <c r="AZ1480" t="s">
        <v>1890</v>
      </c>
      <c r="BA1480" t="s"/>
      <c r="BB1480" t="n">
        <v>552204</v>
      </c>
      <c r="BC1480" t="n">
        <v>13.4171</v>
      </c>
      <c r="BD1480" t="n">
        <v>52.52354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92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1886</v>
      </c>
      <c r="F1481" t="n">
        <v>1429213</v>
      </c>
      <c r="G1481" t="s">
        <v>74</v>
      </c>
      <c r="H1481" t="s">
        <v>75</v>
      </c>
      <c r="I1481" t="s"/>
      <c r="J1481" t="s">
        <v>74</v>
      </c>
      <c r="K1481" t="n">
        <v>86.09999999999999</v>
      </c>
      <c r="L1481" t="s">
        <v>76</v>
      </c>
      <c r="M1481" t="s"/>
      <c r="N1481" t="s">
        <v>1891</v>
      </c>
      <c r="O1481" t="s">
        <v>78</v>
      </c>
      <c r="P1481" t="s">
        <v>1888</v>
      </c>
      <c r="Q1481" t="s"/>
      <c r="R1481" t="s">
        <v>79</v>
      </c>
      <c r="S1481" t="s">
        <v>1779</v>
      </c>
      <c r="T1481" t="s">
        <v>81</v>
      </c>
      <c r="U1481" t="s">
        <v>82</v>
      </c>
      <c r="V1481" t="s">
        <v>83</v>
      </c>
      <c r="W1481" t="s">
        <v>84</v>
      </c>
      <c r="X1481" t="s"/>
      <c r="Y1481" t="s">
        <v>85</v>
      </c>
      <c r="Z1481">
        <f>HYPERLINK("https://hotelmonitor-cachepage.eclerx.com/savepage/tk_15444271623050544_sr_2399.html","info")</f>
        <v/>
      </c>
      <c r="AA1481" t="n">
        <v>216608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88</v>
      </c>
      <c r="AO1481" t="s"/>
      <c r="AP1481" t="n">
        <v>322</v>
      </c>
      <c r="AQ1481" t="s">
        <v>89</v>
      </c>
      <c r="AR1481" t="s"/>
      <c r="AS1481" t="s"/>
      <c r="AT1481" t="s">
        <v>90</v>
      </c>
      <c r="AU1481" t="s"/>
      <c r="AV1481" t="s"/>
      <c r="AW1481" t="s"/>
      <c r="AX1481" t="s"/>
      <c r="AY1481" t="n">
        <v>1054995</v>
      </c>
      <c r="AZ1481" t="s">
        <v>1890</v>
      </c>
      <c r="BA1481" t="s"/>
      <c r="BB1481" t="n">
        <v>552204</v>
      </c>
      <c r="BC1481" t="n">
        <v>13.4171</v>
      </c>
      <c r="BD1481" t="n">
        <v>52.52354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92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1886</v>
      </c>
      <c r="F1482" t="n">
        <v>1429213</v>
      </c>
      <c r="G1482" t="s">
        <v>74</v>
      </c>
      <c r="H1482" t="s">
        <v>75</v>
      </c>
      <c r="I1482" t="s"/>
      <c r="J1482" t="s">
        <v>74</v>
      </c>
      <c r="K1482" t="n">
        <v>91.34999999999999</v>
      </c>
      <c r="L1482" t="s">
        <v>76</v>
      </c>
      <c r="M1482" t="s"/>
      <c r="N1482" t="s">
        <v>1892</v>
      </c>
      <c r="O1482" t="s">
        <v>78</v>
      </c>
      <c r="P1482" t="s">
        <v>1888</v>
      </c>
      <c r="Q1482" t="s"/>
      <c r="R1482" t="s">
        <v>79</v>
      </c>
      <c r="S1482" t="s">
        <v>1893</v>
      </c>
      <c r="T1482" t="s">
        <v>81</v>
      </c>
      <c r="U1482" t="s">
        <v>82</v>
      </c>
      <c r="V1482" t="s">
        <v>83</v>
      </c>
      <c r="W1482" t="s">
        <v>84</v>
      </c>
      <c r="X1482" t="s"/>
      <c r="Y1482" t="s">
        <v>85</v>
      </c>
      <c r="Z1482">
        <f>HYPERLINK("https://hotelmonitor-cachepage.eclerx.com/savepage/tk_15444271623050544_sr_2399.html","info")</f>
        <v/>
      </c>
      <c r="AA1482" t="n">
        <v>216608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88</v>
      </c>
      <c r="AO1482" t="s"/>
      <c r="AP1482" t="n">
        <v>322</v>
      </c>
      <c r="AQ1482" t="s">
        <v>89</v>
      </c>
      <c r="AR1482" t="s"/>
      <c r="AS1482" t="s"/>
      <c r="AT1482" t="s">
        <v>90</v>
      </c>
      <c r="AU1482" t="s"/>
      <c r="AV1482" t="s"/>
      <c r="AW1482" t="s"/>
      <c r="AX1482" t="s"/>
      <c r="AY1482" t="n">
        <v>1054995</v>
      </c>
      <c r="AZ1482" t="s">
        <v>1890</v>
      </c>
      <c r="BA1482" t="s"/>
      <c r="BB1482" t="n">
        <v>552204</v>
      </c>
      <c r="BC1482" t="n">
        <v>13.4171</v>
      </c>
      <c r="BD1482" t="n">
        <v>52.52354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92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1886</v>
      </c>
      <c r="F1483" t="n">
        <v>1429213</v>
      </c>
      <c r="G1483" t="s">
        <v>74</v>
      </c>
      <c r="H1483" t="s">
        <v>75</v>
      </c>
      <c r="I1483" t="s"/>
      <c r="J1483" t="s">
        <v>74</v>
      </c>
      <c r="K1483" t="n">
        <v>100.8</v>
      </c>
      <c r="L1483" t="s">
        <v>76</v>
      </c>
      <c r="M1483" t="s"/>
      <c r="N1483" t="s">
        <v>1894</v>
      </c>
      <c r="O1483" t="s">
        <v>78</v>
      </c>
      <c r="P1483" t="s">
        <v>1888</v>
      </c>
      <c r="Q1483" t="s"/>
      <c r="R1483" t="s">
        <v>79</v>
      </c>
      <c r="S1483" t="s">
        <v>1895</v>
      </c>
      <c r="T1483" t="s">
        <v>81</v>
      </c>
      <c r="U1483" t="s">
        <v>82</v>
      </c>
      <c r="V1483" t="s">
        <v>83</v>
      </c>
      <c r="W1483" t="s">
        <v>84</v>
      </c>
      <c r="X1483" t="s"/>
      <c r="Y1483" t="s">
        <v>85</v>
      </c>
      <c r="Z1483">
        <f>HYPERLINK("https://hotelmonitor-cachepage.eclerx.com/savepage/tk_15444271623050544_sr_2399.html","info")</f>
        <v/>
      </c>
      <c r="AA1483" t="n">
        <v>216608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88</v>
      </c>
      <c r="AO1483" t="s"/>
      <c r="AP1483" t="n">
        <v>322</v>
      </c>
      <c r="AQ1483" t="s">
        <v>89</v>
      </c>
      <c r="AR1483" t="s"/>
      <c r="AS1483" t="s"/>
      <c r="AT1483" t="s">
        <v>90</v>
      </c>
      <c r="AU1483" t="s"/>
      <c r="AV1483" t="s"/>
      <c r="AW1483" t="s"/>
      <c r="AX1483" t="s"/>
      <c r="AY1483" t="n">
        <v>1054995</v>
      </c>
      <c r="AZ1483" t="s">
        <v>1890</v>
      </c>
      <c r="BA1483" t="s"/>
      <c r="BB1483" t="n">
        <v>552204</v>
      </c>
      <c r="BC1483" t="n">
        <v>13.4171</v>
      </c>
      <c r="BD1483" t="n">
        <v>52.52354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92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1886</v>
      </c>
      <c r="F1484" t="n">
        <v>1429213</v>
      </c>
      <c r="G1484" t="s">
        <v>74</v>
      </c>
      <c r="H1484" t="s">
        <v>75</v>
      </c>
      <c r="I1484" t="s"/>
      <c r="J1484" t="s">
        <v>74</v>
      </c>
      <c r="K1484" t="n">
        <v>101.85</v>
      </c>
      <c r="L1484" t="s">
        <v>76</v>
      </c>
      <c r="M1484" t="s"/>
      <c r="N1484" t="s">
        <v>1892</v>
      </c>
      <c r="O1484" t="s">
        <v>78</v>
      </c>
      <c r="P1484" t="s">
        <v>1888</v>
      </c>
      <c r="Q1484" t="s"/>
      <c r="R1484" t="s">
        <v>79</v>
      </c>
      <c r="S1484" t="s">
        <v>1896</v>
      </c>
      <c r="T1484" t="s">
        <v>81</v>
      </c>
      <c r="U1484" t="s">
        <v>82</v>
      </c>
      <c r="V1484" t="s">
        <v>83</v>
      </c>
      <c r="W1484" t="s">
        <v>84</v>
      </c>
      <c r="X1484" t="s"/>
      <c r="Y1484" t="s">
        <v>85</v>
      </c>
      <c r="Z1484">
        <f>HYPERLINK("https://hotelmonitor-cachepage.eclerx.com/savepage/tk_15444271623050544_sr_2399.html","info")</f>
        <v/>
      </c>
      <c r="AA1484" t="n">
        <v>216608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88</v>
      </c>
      <c r="AO1484" t="s"/>
      <c r="AP1484" t="n">
        <v>322</v>
      </c>
      <c r="AQ1484" t="s">
        <v>89</v>
      </c>
      <c r="AR1484" t="s"/>
      <c r="AS1484" t="s"/>
      <c r="AT1484" t="s">
        <v>90</v>
      </c>
      <c r="AU1484" t="s"/>
      <c r="AV1484" t="s"/>
      <c r="AW1484" t="s"/>
      <c r="AX1484" t="s"/>
      <c r="AY1484" t="n">
        <v>1054995</v>
      </c>
      <c r="AZ1484" t="s">
        <v>1890</v>
      </c>
      <c r="BA1484" t="s"/>
      <c r="BB1484" t="n">
        <v>552204</v>
      </c>
      <c r="BC1484" t="n">
        <v>13.4171</v>
      </c>
      <c r="BD1484" t="n">
        <v>52.52354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92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1886</v>
      </c>
      <c r="F1485" t="n">
        <v>1429213</v>
      </c>
      <c r="G1485" t="s">
        <v>74</v>
      </c>
      <c r="H1485" t="s">
        <v>75</v>
      </c>
      <c r="I1485" t="s"/>
      <c r="J1485" t="s">
        <v>74</v>
      </c>
      <c r="K1485" t="n">
        <v>102.9</v>
      </c>
      <c r="L1485" t="s">
        <v>76</v>
      </c>
      <c r="M1485" t="s"/>
      <c r="N1485" t="s">
        <v>1891</v>
      </c>
      <c r="O1485" t="s">
        <v>78</v>
      </c>
      <c r="P1485" t="s">
        <v>1888</v>
      </c>
      <c r="Q1485" t="s"/>
      <c r="R1485" t="s">
        <v>79</v>
      </c>
      <c r="S1485" t="s">
        <v>1897</v>
      </c>
      <c r="T1485" t="s">
        <v>81</v>
      </c>
      <c r="U1485" t="s">
        <v>82</v>
      </c>
      <c r="V1485" t="s">
        <v>83</v>
      </c>
      <c r="W1485" t="s">
        <v>108</v>
      </c>
      <c r="X1485" t="s"/>
      <c r="Y1485" t="s">
        <v>85</v>
      </c>
      <c r="Z1485">
        <f>HYPERLINK("https://hotelmonitor-cachepage.eclerx.com/savepage/tk_15444271623050544_sr_2399.html","info")</f>
        <v/>
      </c>
      <c r="AA1485" t="n">
        <v>216608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88</v>
      </c>
      <c r="AO1485" t="s"/>
      <c r="AP1485" t="n">
        <v>322</v>
      </c>
      <c r="AQ1485" t="s">
        <v>89</v>
      </c>
      <c r="AR1485" t="s"/>
      <c r="AS1485" t="s"/>
      <c r="AT1485" t="s">
        <v>90</v>
      </c>
      <c r="AU1485" t="s"/>
      <c r="AV1485" t="s"/>
      <c r="AW1485" t="s"/>
      <c r="AX1485" t="s"/>
      <c r="AY1485" t="n">
        <v>1054995</v>
      </c>
      <c r="AZ1485" t="s">
        <v>1890</v>
      </c>
      <c r="BA1485" t="s"/>
      <c r="BB1485" t="n">
        <v>552204</v>
      </c>
      <c r="BC1485" t="n">
        <v>13.4171</v>
      </c>
      <c r="BD1485" t="n">
        <v>52.52354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92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1886</v>
      </c>
      <c r="F1486" t="n">
        <v>1429213</v>
      </c>
      <c r="G1486" t="s">
        <v>74</v>
      </c>
      <c r="H1486" t="s">
        <v>75</v>
      </c>
      <c r="I1486" t="s"/>
      <c r="J1486" t="s">
        <v>74</v>
      </c>
      <c r="K1486" t="n">
        <v>111.3</v>
      </c>
      <c r="L1486" t="s">
        <v>76</v>
      </c>
      <c r="M1486" t="s"/>
      <c r="N1486" t="s">
        <v>1891</v>
      </c>
      <c r="O1486" t="s">
        <v>78</v>
      </c>
      <c r="P1486" t="s">
        <v>1888</v>
      </c>
      <c r="Q1486" t="s"/>
      <c r="R1486" t="s">
        <v>79</v>
      </c>
      <c r="S1486" t="s">
        <v>1898</v>
      </c>
      <c r="T1486" t="s">
        <v>81</v>
      </c>
      <c r="U1486" t="s">
        <v>82</v>
      </c>
      <c r="V1486" t="s">
        <v>83</v>
      </c>
      <c r="W1486" t="s">
        <v>108</v>
      </c>
      <c r="X1486" t="s"/>
      <c r="Y1486" t="s">
        <v>85</v>
      </c>
      <c r="Z1486">
        <f>HYPERLINK("https://hotelmonitor-cachepage.eclerx.com/savepage/tk_15444271623050544_sr_2399.html","info")</f>
        <v/>
      </c>
      <c r="AA1486" t="n">
        <v>216608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88</v>
      </c>
      <c r="AO1486" t="s"/>
      <c r="AP1486" t="n">
        <v>322</v>
      </c>
      <c r="AQ1486" t="s">
        <v>89</v>
      </c>
      <c r="AR1486" t="s"/>
      <c r="AS1486" t="s"/>
      <c r="AT1486" t="s">
        <v>90</v>
      </c>
      <c r="AU1486" t="s"/>
      <c r="AV1486" t="s"/>
      <c r="AW1486" t="s"/>
      <c r="AX1486" t="s"/>
      <c r="AY1486" t="n">
        <v>1054995</v>
      </c>
      <c r="AZ1486" t="s">
        <v>1890</v>
      </c>
      <c r="BA1486" t="s"/>
      <c r="BB1486" t="n">
        <v>552204</v>
      </c>
      <c r="BC1486" t="n">
        <v>13.4171</v>
      </c>
      <c r="BD1486" t="n">
        <v>52.52354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92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1886</v>
      </c>
      <c r="F1487" t="n">
        <v>1429213</v>
      </c>
      <c r="G1487" t="s">
        <v>74</v>
      </c>
      <c r="H1487" t="s">
        <v>75</v>
      </c>
      <c r="I1487" t="s"/>
      <c r="J1487" t="s">
        <v>74</v>
      </c>
      <c r="K1487" t="n">
        <v>112.35</v>
      </c>
      <c r="L1487" t="s">
        <v>76</v>
      </c>
      <c r="M1487" t="s"/>
      <c r="N1487" t="s">
        <v>1894</v>
      </c>
      <c r="O1487" t="s">
        <v>78</v>
      </c>
      <c r="P1487" t="s">
        <v>1888</v>
      </c>
      <c r="Q1487" t="s"/>
      <c r="R1487" t="s">
        <v>79</v>
      </c>
      <c r="S1487" t="s">
        <v>1796</v>
      </c>
      <c r="T1487" t="s">
        <v>81</v>
      </c>
      <c r="U1487" t="s">
        <v>82</v>
      </c>
      <c r="V1487" t="s">
        <v>83</v>
      </c>
      <c r="W1487" t="s">
        <v>84</v>
      </c>
      <c r="X1487" t="s"/>
      <c r="Y1487" t="s">
        <v>85</v>
      </c>
      <c r="Z1487">
        <f>HYPERLINK("https://hotelmonitor-cachepage.eclerx.com/savepage/tk_15444271623050544_sr_2399.html","info")</f>
        <v/>
      </c>
      <c r="AA1487" t="n">
        <v>216608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88</v>
      </c>
      <c r="AO1487" t="s"/>
      <c r="AP1487" t="n">
        <v>322</v>
      </c>
      <c r="AQ1487" t="s">
        <v>89</v>
      </c>
      <c r="AR1487" t="s"/>
      <c r="AS1487" t="s"/>
      <c r="AT1487" t="s">
        <v>90</v>
      </c>
      <c r="AU1487" t="s"/>
      <c r="AV1487" t="s"/>
      <c r="AW1487" t="s"/>
      <c r="AX1487" t="s"/>
      <c r="AY1487" t="n">
        <v>1054995</v>
      </c>
      <c r="AZ1487" t="s">
        <v>1890</v>
      </c>
      <c r="BA1487" t="s"/>
      <c r="BB1487" t="n">
        <v>552204</v>
      </c>
      <c r="BC1487" t="n">
        <v>13.4171</v>
      </c>
      <c r="BD1487" t="n">
        <v>52.52354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92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1886</v>
      </c>
      <c r="F1488" t="n">
        <v>1429213</v>
      </c>
      <c r="G1488" t="s">
        <v>74</v>
      </c>
      <c r="H1488" t="s">
        <v>75</v>
      </c>
      <c r="I1488" t="s"/>
      <c r="J1488" t="s">
        <v>74</v>
      </c>
      <c r="K1488" t="n">
        <v>116.55</v>
      </c>
      <c r="L1488" t="s">
        <v>76</v>
      </c>
      <c r="M1488" t="s"/>
      <c r="N1488" t="s">
        <v>1892</v>
      </c>
      <c r="O1488" t="s">
        <v>78</v>
      </c>
      <c r="P1488" t="s">
        <v>1888</v>
      </c>
      <c r="Q1488" t="s"/>
      <c r="R1488" t="s">
        <v>79</v>
      </c>
      <c r="S1488" t="s">
        <v>207</v>
      </c>
      <c r="T1488" t="s">
        <v>81</v>
      </c>
      <c r="U1488" t="s">
        <v>82</v>
      </c>
      <c r="V1488" t="s">
        <v>83</v>
      </c>
      <c r="W1488" t="s">
        <v>108</v>
      </c>
      <c r="X1488" t="s"/>
      <c r="Y1488" t="s">
        <v>85</v>
      </c>
      <c r="Z1488">
        <f>HYPERLINK("https://hotelmonitor-cachepage.eclerx.com/savepage/tk_15444271623050544_sr_2399.html","info")</f>
        <v/>
      </c>
      <c r="AA1488" t="n">
        <v>216608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88</v>
      </c>
      <c r="AO1488" t="s"/>
      <c r="AP1488" t="n">
        <v>322</v>
      </c>
      <c r="AQ1488" t="s">
        <v>89</v>
      </c>
      <c r="AR1488" t="s"/>
      <c r="AS1488" t="s"/>
      <c r="AT1488" t="s">
        <v>90</v>
      </c>
      <c r="AU1488" t="s"/>
      <c r="AV1488" t="s"/>
      <c r="AW1488" t="s"/>
      <c r="AX1488" t="s"/>
      <c r="AY1488" t="n">
        <v>1054995</v>
      </c>
      <c r="AZ1488" t="s">
        <v>1890</v>
      </c>
      <c r="BA1488" t="s"/>
      <c r="BB1488" t="n">
        <v>552204</v>
      </c>
      <c r="BC1488" t="n">
        <v>13.4171</v>
      </c>
      <c r="BD1488" t="n">
        <v>52.52354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92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1886</v>
      </c>
      <c r="F1489" t="n">
        <v>1429213</v>
      </c>
      <c r="G1489" t="s">
        <v>74</v>
      </c>
      <c r="H1489" t="s">
        <v>75</v>
      </c>
      <c r="I1489" t="s"/>
      <c r="J1489" t="s">
        <v>74</v>
      </c>
      <c r="K1489" t="n">
        <v>126</v>
      </c>
      <c r="L1489" t="s">
        <v>76</v>
      </c>
      <c r="M1489" t="s"/>
      <c r="N1489" t="s">
        <v>1894</v>
      </c>
      <c r="O1489" t="s">
        <v>78</v>
      </c>
      <c r="P1489" t="s">
        <v>1888</v>
      </c>
      <c r="Q1489" t="s"/>
      <c r="R1489" t="s">
        <v>79</v>
      </c>
      <c r="S1489" t="s">
        <v>464</v>
      </c>
      <c r="T1489" t="s">
        <v>81</v>
      </c>
      <c r="U1489" t="s">
        <v>82</v>
      </c>
      <c r="V1489" t="s">
        <v>83</v>
      </c>
      <c r="W1489" t="s">
        <v>108</v>
      </c>
      <c r="X1489" t="s"/>
      <c r="Y1489" t="s">
        <v>85</v>
      </c>
      <c r="Z1489">
        <f>HYPERLINK("https://hotelmonitor-cachepage.eclerx.com/savepage/tk_15444271623050544_sr_2399.html","info")</f>
        <v/>
      </c>
      <c r="AA1489" t="n">
        <v>216608</v>
      </c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88</v>
      </c>
      <c r="AO1489" t="s"/>
      <c r="AP1489" t="n">
        <v>322</v>
      </c>
      <c r="AQ1489" t="s">
        <v>89</v>
      </c>
      <c r="AR1489" t="s"/>
      <c r="AS1489" t="s"/>
      <c r="AT1489" t="s">
        <v>90</v>
      </c>
      <c r="AU1489" t="s"/>
      <c r="AV1489" t="s"/>
      <c r="AW1489" t="s"/>
      <c r="AX1489" t="s"/>
      <c r="AY1489" t="n">
        <v>1054995</v>
      </c>
      <c r="AZ1489" t="s">
        <v>1890</v>
      </c>
      <c r="BA1489" t="s"/>
      <c r="BB1489" t="n">
        <v>552204</v>
      </c>
      <c r="BC1489" t="n">
        <v>13.4171</v>
      </c>
      <c r="BD1489" t="n">
        <v>52.52354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92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1886</v>
      </c>
      <c r="F1490" t="n">
        <v>1429213</v>
      </c>
      <c r="G1490" t="s">
        <v>74</v>
      </c>
      <c r="H1490" t="s">
        <v>75</v>
      </c>
      <c r="I1490" t="s"/>
      <c r="J1490" t="s">
        <v>74</v>
      </c>
      <c r="K1490" t="n">
        <v>127.05</v>
      </c>
      <c r="L1490" t="s">
        <v>76</v>
      </c>
      <c r="M1490" t="s"/>
      <c r="N1490" t="s">
        <v>1892</v>
      </c>
      <c r="O1490" t="s">
        <v>78</v>
      </c>
      <c r="P1490" t="s">
        <v>1888</v>
      </c>
      <c r="Q1490" t="s"/>
      <c r="R1490" t="s">
        <v>79</v>
      </c>
      <c r="S1490" t="s">
        <v>208</v>
      </c>
      <c r="T1490" t="s">
        <v>81</v>
      </c>
      <c r="U1490" t="s">
        <v>82</v>
      </c>
      <c r="V1490" t="s">
        <v>83</v>
      </c>
      <c r="W1490" t="s">
        <v>108</v>
      </c>
      <c r="X1490" t="s"/>
      <c r="Y1490" t="s">
        <v>85</v>
      </c>
      <c r="Z1490">
        <f>HYPERLINK("https://hotelmonitor-cachepage.eclerx.com/savepage/tk_15444271623050544_sr_2399.html","info")</f>
        <v/>
      </c>
      <c r="AA1490" t="n">
        <v>216608</v>
      </c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88</v>
      </c>
      <c r="AO1490" t="s"/>
      <c r="AP1490" t="n">
        <v>322</v>
      </c>
      <c r="AQ1490" t="s">
        <v>89</v>
      </c>
      <c r="AR1490" t="s"/>
      <c r="AS1490" t="s"/>
      <c r="AT1490" t="s">
        <v>90</v>
      </c>
      <c r="AU1490" t="s"/>
      <c r="AV1490" t="s"/>
      <c r="AW1490" t="s"/>
      <c r="AX1490" t="s"/>
      <c r="AY1490" t="n">
        <v>1054995</v>
      </c>
      <c r="AZ1490" t="s">
        <v>1890</v>
      </c>
      <c r="BA1490" t="s"/>
      <c r="BB1490" t="n">
        <v>552204</v>
      </c>
      <c r="BC1490" t="n">
        <v>13.4171</v>
      </c>
      <c r="BD1490" t="n">
        <v>52.52354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92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1886</v>
      </c>
      <c r="F1491" t="n">
        <v>1429213</v>
      </c>
      <c r="G1491" t="s">
        <v>74</v>
      </c>
      <c r="H1491" t="s">
        <v>75</v>
      </c>
      <c r="I1491" t="s"/>
      <c r="J1491" t="s">
        <v>74</v>
      </c>
      <c r="K1491" t="n">
        <v>137.55</v>
      </c>
      <c r="L1491" t="s">
        <v>76</v>
      </c>
      <c r="M1491" t="s"/>
      <c r="N1491" t="s">
        <v>1894</v>
      </c>
      <c r="O1491" t="s">
        <v>78</v>
      </c>
      <c r="P1491" t="s">
        <v>1888</v>
      </c>
      <c r="Q1491" t="s"/>
      <c r="R1491" t="s">
        <v>79</v>
      </c>
      <c r="S1491" t="s">
        <v>1899</v>
      </c>
      <c r="T1491" t="s">
        <v>81</v>
      </c>
      <c r="U1491" t="s">
        <v>82</v>
      </c>
      <c r="V1491" t="s">
        <v>83</v>
      </c>
      <c r="W1491" t="s">
        <v>108</v>
      </c>
      <c r="X1491" t="s"/>
      <c r="Y1491" t="s">
        <v>85</v>
      </c>
      <c r="Z1491">
        <f>HYPERLINK("https://hotelmonitor-cachepage.eclerx.com/savepage/tk_15444271623050544_sr_2399.html","info")</f>
        <v/>
      </c>
      <c r="AA1491" t="n">
        <v>216608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88</v>
      </c>
      <c r="AO1491" t="s"/>
      <c r="AP1491" t="n">
        <v>322</v>
      </c>
      <c r="AQ1491" t="s">
        <v>89</v>
      </c>
      <c r="AR1491" t="s"/>
      <c r="AS1491" t="s"/>
      <c r="AT1491" t="s">
        <v>90</v>
      </c>
      <c r="AU1491" t="s"/>
      <c r="AV1491" t="s"/>
      <c r="AW1491" t="s"/>
      <c r="AX1491" t="s"/>
      <c r="AY1491" t="n">
        <v>1054995</v>
      </c>
      <c r="AZ1491" t="s">
        <v>1890</v>
      </c>
      <c r="BA1491" t="s"/>
      <c r="BB1491" t="n">
        <v>552204</v>
      </c>
      <c r="BC1491" t="n">
        <v>13.4171</v>
      </c>
      <c r="BD1491" t="n">
        <v>52.52354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92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1900</v>
      </c>
      <c r="F1492" t="n">
        <v>529934</v>
      </c>
      <c r="G1492" t="s">
        <v>74</v>
      </c>
      <c r="H1492" t="s">
        <v>75</v>
      </c>
      <c r="I1492" t="s"/>
      <c r="J1492" t="s">
        <v>74</v>
      </c>
      <c r="K1492" t="n">
        <v>187</v>
      </c>
      <c r="L1492" t="s">
        <v>76</v>
      </c>
      <c r="M1492" t="s"/>
      <c r="N1492" t="s">
        <v>1901</v>
      </c>
      <c r="O1492" t="s">
        <v>78</v>
      </c>
      <c r="P1492" t="s">
        <v>1902</v>
      </c>
      <c r="Q1492" t="s"/>
      <c r="R1492" t="s">
        <v>277</v>
      </c>
      <c r="S1492" t="s">
        <v>1903</v>
      </c>
      <c r="T1492" t="s">
        <v>81</v>
      </c>
      <c r="U1492" t="s">
        <v>82</v>
      </c>
      <c r="V1492" t="s">
        <v>83</v>
      </c>
      <c r="W1492" t="s">
        <v>84</v>
      </c>
      <c r="X1492" t="s"/>
      <c r="Y1492" t="s">
        <v>85</v>
      </c>
      <c r="Z1492">
        <f>HYPERLINK("https://hotelmonitor-cachepage.eclerx.com/savepage/tk_1544427455252879_sr_2399.html","info")</f>
        <v/>
      </c>
      <c r="AA1492" t="n">
        <v>9391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88</v>
      </c>
      <c r="AO1492" t="s"/>
      <c r="AP1492" t="n">
        <v>410</v>
      </c>
      <c r="AQ1492" t="s">
        <v>89</v>
      </c>
      <c r="AR1492" t="s"/>
      <c r="AS1492" t="s"/>
      <c r="AT1492" t="s">
        <v>90</v>
      </c>
      <c r="AU1492" t="s"/>
      <c r="AV1492" t="s"/>
      <c r="AW1492" t="s"/>
      <c r="AX1492" t="s"/>
      <c r="AY1492" t="n">
        <v>937995</v>
      </c>
      <c r="AZ1492" t="s">
        <v>1904</v>
      </c>
      <c r="BA1492" t="s"/>
      <c r="BB1492" t="n">
        <v>50938</v>
      </c>
      <c r="BC1492" t="n">
        <v>13.39083</v>
      </c>
      <c r="BD1492" t="n">
        <v>52.51513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92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1900</v>
      </c>
      <c r="F1493" t="n">
        <v>529934</v>
      </c>
      <c r="G1493" t="s">
        <v>74</v>
      </c>
      <c r="H1493" t="s">
        <v>75</v>
      </c>
      <c r="I1493" t="s"/>
      <c r="J1493" t="s">
        <v>74</v>
      </c>
      <c r="K1493" t="n">
        <v>198</v>
      </c>
      <c r="L1493" t="s">
        <v>76</v>
      </c>
      <c r="M1493" t="s"/>
      <c r="N1493" t="s">
        <v>1271</v>
      </c>
      <c r="O1493" t="s">
        <v>78</v>
      </c>
      <c r="P1493" t="s">
        <v>1902</v>
      </c>
      <c r="Q1493" t="s"/>
      <c r="R1493" t="s">
        <v>277</v>
      </c>
      <c r="S1493" t="s">
        <v>1905</v>
      </c>
      <c r="T1493" t="s">
        <v>81</v>
      </c>
      <c r="U1493" t="s">
        <v>82</v>
      </c>
      <c r="V1493" t="s">
        <v>83</v>
      </c>
      <c r="W1493" t="s">
        <v>84</v>
      </c>
      <c r="X1493" t="s"/>
      <c r="Y1493" t="s">
        <v>85</v>
      </c>
      <c r="Z1493">
        <f>HYPERLINK("https://hotelmonitor-cachepage.eclerx.com/savepage/tk_1544427455252879_sr_2399.html","info")</f>
        <v/>
      </c>
      <c r="AA1493" t="n">
        <v>9391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88</v>
      </c>
      <c r="AO1493" t="s"/>
      <c r="AP1493" t="n">
        <v>410</v>
      </c>
      <c r="AQ1493" t="s">
        <v>89</v>
      </c>
      <c r="AR1493" t="s"/>
      <c r="AS1493" t="s"/>
      <c r="AT1493" t="s">
        <v>90</v>
      </c>
      <c r="AU1493" t="s"/>
      <c r="AV1493" t="s"/>
      <c r="AW1493" t="s"/>
      <c r="AX1493" t="s"/>
      <c r="AY1493" t="n">
        <v>937995</v>
      </c>
      <c r="AZ1493" t="s">
        <v>1904</v>
      </c>
      <c r="BA1493" t="s"/>
      <c r="BB1493" t="n">
        <v>50938</v>
      </c>
      <c r="BC1493" t="n">
        <v>13.39083</v>
      </c>
      <c r="BD1493" t="n">
        <v>52.51513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92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1900</v>
      </c>
      <c r="F1494" t="n">
        <v>529934</v>
      </c>
      <c r="G1494" t="s">
        <v>74</v>
      </c>
      <c r="H1494" t="s">
        <v>75</v>
      </c>
      <c r="I1494" t="s"/>
      <c r="J1494" t="s">
        <v>74</v>
      </c>
      <c r="K1494" t="n">
        <v>209</v>
      </c>
      <c r="L1494" t="s">
        <v>76</v>
      </c>
      <c r="M1494" t="s"/>
      <c r="N1494" t="s">
        <v>1271</v>
      </c>
      <c r="O1494" t="s">
        <v>78</v>
      </c>
      <c r="P1494" t="s">
        <v>1902</v>
      </c>
      <c r="Q1494" t="s"/>
      <c r="R1494" t="s">
        <v>277</v>
      </c>
      <c r="S1494" t="s">
        <v>536</v>
      </c>
      <c r="T1494" t="s">
        <v>81</v>
      </c>
      <c r="U1494" t="s">
        <v>82</v>
      </c>
      <c r="V1494" t="s">
        <v>83</v>
      </c>
      <c r="W1494" t="s">
        <v>108</v>
      </c>
      <c r="X1494" t="s"/>
      <c r="Y1494" t="s">
        <v>85</v>
      </c>
      <c r="Z1494">
        <f>HYPERLINK("https://hotelmonitor-cachepage.eclerx.com/savepage/tk_1544427455252879_sr_2399.html","info")</f>
        <v/>
      </c>
      <c r="AA1494" t="n">
        <v>9391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88</v>
      </c>
      <c r="AO1494" t="s"/>
      <c r="AP1494" t="n">
        <v>410</v>
      </c>
      <c r="AQ1494" t="s">
        <v>89</v>
      </c>
      <c r="AR1494" t="s"/>
      <c r="AS1494" t="s"/>
      <c r="AT1494" t="s">
        <v>90</v>
      </c>
      <c r="AU1494" t="s"/>
      <c r="AV1494" t="s"/>
      <c r="AW1494" t="s"/>
      <c r="AX1494" t="s"/>
      <c r="AY1494" t="n">
        <v>937995</v>
      </c>
      <c r="AZ1494" t="s">
        <v>1904</v>
      </c>
      <c r="BA1494" t="s"/>
      <c r="BB1494" t="n">
        <v>50938</v>
      </c>
      <c r="BC1494" t="n">
        <v>13.39083</v>
      </c>
      <c r="BD1494" t="n">
        <v>52.51513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92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1900</v>
      </c>
      <c r="F1495" t="n">
        <v>529934</v>
      </c>
      <c r="G1495" t="s">
        <v>74</v>
      </c>
      <c r="H1495" t="s">
        <v>75</v>
      </c>
      <c r="I1495" t="s"/>
      <c r="J1495" t="s">
        <v>74</v>
      </c>
      <c r="K1495" t="n">
        <v>365.5</v>
      </c>
      <c r="L1495" t="s">
        <v>76</v>
      </c>
      <c r="M1495" t="s"/>
      <c r="N1495" t="s">
        <v>936</v>
      </c>
      <c r="O1495" t="s">
        <v>78</v>
      </c>
      <c r="P1495" t="s">
        <v>1902</v>
      </c>
      <c r="Q1495" t="s"/>
      <c r="R1495" t="s">
        <v>277</v>
      </c>
      <c r="S1495" t="s">
        <v>1906</v>
      </c>
      <c r="T1495" t="s">
        <v>81</v>
      </c>
      <c r="U1495" t="s">
        <v>82</v>
      </c>
      <c r="V1495" t="s">
        <v>83</v>
      </c>
      <c r="W1495" t="s">
        <v>84</v>
      </c>
      <c r="X1495" t="s"/>
      <c r="Y1495" t="s">
        <v>85</v>
      </c>
      <c r="Z1495">
        <f>HYPERLINK("https://hotelmonitor-cachepage.eclerx.com/savepage/tk_1544427455252879_sr_2399.html","info")</f>
        <v/>
      </c>
      <c r="AA1495" t="n">
        <v>9391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88</v>
      </c>
      <c r="AO1495" t="s"/>
      <c r="AP1495" t="n">
        <v>410</v>
      </c>
      <c r="AQ1495" t="s">
        <v>89</v>
      </c>
      <c r="AR1495" t="s"/>
      <c r="AS1495" t="s"/>
      <c r="AT1495" t="s">
        <v>90</v>
      </c>
      <c r="AU1495" t="s"/>
      <c r="AV1495" t="s"/>
      <c r="AW1495" t="s"/>
      <c r="AX1495" t="s"/>
      <c r="AY1495" t="n">
        <v>937995</v>
      </c>
      <c r="AZ1495" t="s">
        <v>1904</v>
      </c>
      <c r="BA1495" t="s"/>
      <c r="BB1495" t="n">
        <v>50938</v>
      </c>
      <c r="BC1495" t="n">
        <v>13.39083</v>
      </c>
      <c r="BD1495" t="n">
        <v>52.51513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92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1900</v>
      </c>
      <c r="F1496" t="n">
        <v>529934</v>
      </c>
      <c r="G1496" t="s">
        <v>74</v>
      </c>
      <c r="H1496" t="s">
        <v>75</v>
      </c>
      <c r="I1496" t="s"/>
      <c r="J1496" t="s">
        <v>74</v>
      </c>
      <c r="K1496" t="n">
        <v>382.7</v>
      </c>
      <c r="L1496" t="s">
        <v>76</v>
      </c>
      <c r="M1496" t="s"/>
      <c r="N1496" t="s">
        <v>936</v>
      </c>
      <c r="O1496" t="s">
        <v>78</v>
      </c>
      <c r="P1496" t="s">
        <v>1902</v>
      </c>
      <c r="Q1496" t="s"/>
      <c r="R1496" t="s">
        <v>277</v>
      </c>
      <c r="S1496" t="s">
        <v>1907</v>
      </c>
      <c r="T1496" t="s">
        <v>81</v>
      </c>
      <c r="U1496" t="s">
        <v>82</v>
      </c>
      <c r="V1496" t="s">
        <v>83</v>
      </c>
      <c r="W1496" t="s">
        <v>108</v>
      </c>
      <c r="X1496" t="s"/>
      <c r="Y1496" t="s">
        <v>85</v>
      </c>
      <c r="Z1496">
        <f>HYPERLINK("https://hotelmonitor-cachepage.eclerx.com/savepage/tk_1544427455252879_sr_2399.html","info")</f>
        <v/>
      </c>
      <c r="AA1496" t="n">
        <v>9391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88</v>
      </c>
      <c r="AO1496" t="s"/>
      <c r="AP1496" t="n">
        <v>410</v>
      </c>
      <c r="AQ1496" t="s">
        <v>89</v>
      </c>
      <c r="AR1496" t="s"/>
      <c r="AS1496" t="s"/>
      <c r="AT1496" t="s">
        <v>90</v>
      </c>
      <c r="AU1496" t="s"/>
      <c r="AV1496" t="s"/>
      <c r="AW1496" t="s"/>
      <c r="AX1496" t="s"/>
      <c r="AY1496" t="n">
        <v>937995</v>
      </c>
      <c r="AZ1496" t="s">
        <v>1904</v>
      </c>
      <c r="BA1496" t="s"/>
      <c r="BB1496" t="n">
        <v>50938</v>
      </c>
      <c r="BC1496" t="n">
        <v>13.39083</v>
      </c>
      <c r="BD1496" t="n">
        <v>52.51513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92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1908</v>
      </c>
      <c r="F1497" t="n">
        <v>-1</v>
      </c>
      <c r="G1497" t="s">
        <v>74</v>
      </c>
      <c r="H1497" t="s">
        <v>75</v>
      </c>
      <c r="I1497" t="s"/>
      <c r="J1497" t="s">
        <v>74</v>
      </c>
      <c r="K1497" t="n">
        <v>54</v>
      </c>
      <c r="L1497" t="s">
        <v>76</v>
      </c>
      <c r="M1497" t="s"/>
      <c r="N1497" t="s">
        <v>158</v>
      </c>
      <c r="O1497" t="s">
        <v>78</v>
      </c>
      <c r="P1497" t="s">
        <v>1908</v>
      </c>
      <c r="Q1497" t="s"/>
      <c r="R1497" t="s">
        <v>119</v>
      </c>
      <c r="S1497" t="s">
        <v>170</v>
      </c>
      <c r="T1497" t="s">
        <v>81</v>
      </c>
      <c r="U1497" t="s">
        <v>82</v>
      </c>
      <c r="V1497" t="s">
        <v>83</v>
      </c>
      <c r="W1497" t="s">
        <v>108</v>
      </c>
      <c r="X1497" t="s"/>
      <c r="Y1497" t="s">
        <v>85</v>
      </c>
      <c r="Z1497">
        <f>HYPERLINK("https://hotelmonitor-cachepage.eclerx.com/savepage/tk_15444269564768095_sr_2399.html","info")</f>
        <v/>
      </c>
      <c r="AA1497" t="n">
        <v>-2071532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88</v>
      </c>
      <c r="AO1497" t="s"/>
      <c r="AP1497" t="n">
        <v>261</v>
      </c>
      <c r="AQ1497" t="s">
        <v>89</v>
      </c>
      <c r="AR1497" t="s"/>
      <c r="AS1497" t="s"/>
      <c r="AT1497" t="s">
        <v>90</v>
      </c>
      <c r="AU1497" t="s"/>
      <c r="AV1497" t="s"/>
      <c r="AW1497" t="s"/>
      <c r="AX1497" t="s"/>
      <c r="AY1497" t="n">
        <v>2071532</v>
      </c>
      <c r="AZ1497" t="s">
        <v>1909</v>
      </c>
      <c r="BA1497" t="s"/>
      <c r="BB1497" t="n">
        <v>144876</v>
      </c>
      <c r="BC1497" t="n">
        <v>13.27013</v>
      </c>
      <c r="BD1497" t="n">
        <v>52.51048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92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1908</v>
      </c>
      <c r="F1498" t="n">
        <v>-1</v>
      </c>
      <c r="G1498" t="s">
        <v>74</v>
      </c>
      <c r="H1498" t="s">
        <v>75</v>
      </c>
      <c r="I1498" t="s"/>
      <c r="J1498" t="s">
        <v>74</v>
      </c>
      <c r="K1498" t="n">
        <v>57</v>
      </c>
      <c r="L1498" t="s">
        <v>76</v>
      </c>
      <c r="M1498" t="s"/>
      <c r="N1498" t="s">
        <v>113</v>
      </c>
      <c r="O1498" t="s">
        <v>78</v>
      </c>
      <c r="P1498" t="s">
        <v>1908</v>
      </c>
      <c r="Q1498" t="s"/>
      <c r="R1498" t="s">
        <v>119</v>
      </c>
      <c r="S1498" t="s">
        <v>1087</v>
      </c>
      <c r="T1498" t="s">
        <v>81</v>
      </c>
      <c r="U1498" t="s">
        <v>82</v>
      </c>
      <c r="V1498" t="s">
        <v>83</v>
      </c>
      <c r="W1498" t="s">
        <v>108</v>
      </c>
      <c r="X1498" t="s"/>
      <c r="Y1498" t="s">
        <v>85</v>
      </c>
      <c r="Z1498">
        <f>HYPERLINK("https://hotelmonitor-cachepage.eclerx.com/savepage/tk_15444269564768095_sr_2399.html","info")</f>
        <v/>
      </c>
      <c r="AA1498" t="n">
        <v>-2071532</v>
      </c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87</v>
      </c>
      <c r="AL1498" t="s"/>
      <c r="AM1498" t="s"/>
      <c r="AN1498" t="s">
        <v>88</v>
      </c>
      <c r="AO1498" t="s"/>
      <c r="AP1498" t="n">
        <v>261</v>
      </c>
      <c r="AQ1498" t="s">
        <v>89</v>
      </c>
      <c r="AR1498" t="s"/>
      <c r="AS1498" t="s"/>
      <c r="AT1498" t="s">
        <v>90</v>
      </c>
      <c r="AU1498" t="s"/>
      <c r="AV1498" t="s"/>
      <c r="AW1498" t="s"/>
      <c r="AX1498" t="s"/>
      <c r="AY1498" t="n">
        <v>2071532</v>
      </c>
      <c r="AZ1498" t="s">
        <v>1909</v>
      </c>
      <c r="BA1498" t="s"/>
      <c r="BB1498" t="n">
        <v>144876</v>
      </c>
      <c r="BC1498" t="n">
        <v>13.27013</v>
      </c>
      <c r="BD1498" t="n">
        <v>52.51048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92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1910</v>
      </c>
      <c r="F1499" t="n">
        <v>578572</v>
      </c>
      <c r="G1499" t="s">
        <v>74</v>
      </c>
      <c r="H1499" t="s">
        <v>75</v>
      </c>
      <c r="I1499" t="s"/>
      <c r="J1499" t="s">
        <v>74</v>
      </c>
      <c r="K1499" t="n">
        <v>96.05</v>
      </c>
      <c r="L1499" t="s">
        <v>76</v>
      </c>
      <c r="M1499" t="s"/>
      <c r="N1499" t="s">
        <v>158</v>
      </c>
      <c r="O1499" t="s">
        <v>78</v>
      </c>
      <c r="P1499" t="s">
        <v>1911</v>
      </c>
      <c r="Q1499" t="s"/>
      <c r="R1499" t="s">
        <v>277</v>
      </c>
      <c r="S1499" t="s">
        <v>1912</v>
      </c>
      <c r="T1499" t="s">
        <v>81</v>
      </c>
      <c r="U1499" t="s">
        <v>82</v>
      </c>
      <c r="V1499" t="s">
        <v>83</v>
      </c>
      <c r="W1499" t="s">
        <v>84</v>
      </c>
      <c r="X1499" t="s"/>
      <c r="Y1499" t="s">
        <v>85</v>
      </c>
      <c r="Z1499">
        <f>HYPERLINK("https://hotelmonitor-cachepage.eclerx.com/savepage/tk_15444276248609076_sr_2399.html","info")</f>
        <v/>
      </c>
      <c r="AA1499" t="n">
        <v>133703</v>
      </c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87</v>
      </c>
      <c r="AL1499" t="s"/>
      <c r="AM1499" t="s"/>
      <c r="AN1499" t="s">
        <v>88</v>
      </c>
      <c r="AO1499" t="s"/>
      <c r="AP1499" t="n">
        <v>462</v>
      </c>
      <c r="AQ1499" t="s">
        <v>89</v>
      </c>
      <c r="AR1499" t="s"/>
      <c r="AS1499" t="s"/>
      <c r="AT1499" t="s">
        <v>90</v>
      </c>
      <c r="AU1499" t="s"/>
      <c r="AV1499" t="s"/>
      <c r="AW1499" t="s"/>
      <c r="AX1499" t="s"/>
      <c r="AY1499" t="n">
        <v>1302939</v>
      </c>
      <c r="AZ1499" t="s">
        <v>1913</v>
      </c>
      <c r="BA1499" t="s"/>
      <c r="BB1499" t="n">
        <v>5896</v>
      </c>
      <c r="BC1499" t="n">
        <v>13.320662</v>
      </c>
      <c r="BD1499" t="n">
        <v>52.505766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92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1910</v>
      </c>
      <c r="F1500" t="n">
        <v>578572</v>
      </c>
      <c r="G1500" t="s">
        <v>74</v>
      </c>
      <c r="H1500" t="s">
        <v>75</v>
      </c>
      <c r="I1500" t="s"/>
      <c r="J1500" t="s">
        <v>74</v>
      </c>
      <c r="K1500" t="n">
        <v>113</v>
      </c>
      <c r="L1500" t="s">
        <v>76</v>
      </c>
      <c r="M1500" t="s"/>
      <c r="N1500" t="s">
        <v>121</v>
      </c>
      <c r="O1500" t="s">
        <v>78</v>
      </c>
      <c r="P1500" t="s">
        <v>1911</v>
      </c>
      <c r="Q1500" t="s"/>
      <c r="R1500" t="s">
        <v>277</v>
      </c>
      <c r="S1500" t="s">
        <v>861</v>
      </c>
      <c r="T1500" t="s">
        <v>81</v>
      </c>
      <c r="U1500" t="s">
        <v>82</v>
      </c>
      <c r="V1500" t="s">
        <v>83</v>
      </c>
      <c r="W1500" t="s">
        <v>84</v>
      </c>
      <c r="X1500" t="s"/>
      <c r="Y1500" t="s">
        <v>85</v>
      </c>
      <c r="Z1500">
        <f>HYPERLINK("https://hotelmonitor-cachepage.eclerx.com/savepage/tk_15444276248609076_sr_2399.html","info")</f>
        <v/>
      </c>
      <c r="AA1500" t="n">
        <v>133703</v>
      </c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87</v>
      </c>
      <c r="AL1500" t="s"/>
      <c r="AM1500" t="s"/>
      <c r="AN1500" t="s">
        <v>88</v>
      </c>
      <c r="AO1500" t="s"/>
      <c r="AP1500" t="n">
        <v>462</v>
      </c>
      <c r="AQ1500" t="s">
        <v>89</v>
      </c>
      <c r="AR1500" t="s"/>
      <c r="AS1500" t="s"/>
      <c r="AT1500" t="s">
        <v>90</v>
      </c>
      <c r="AU1500" t="s"/>
      <c r="AV1500" t="s"/>
      <c r="AW1500" t="s"/>
      <c r="AX1500" t="s"/>
      <c r="AY1500" t="n">
        <v>1302939</v>
      </c>
      <c r="AZ1500" t="s">
        <v>1913</v>
      </c>
      <c r="BA1500" t="s"/>
      <c r="BB1500" t="n">
        <v>5896</v>
      </c>
      <c r="BC1500" t="n">
        <v>13.320662</v>
      </c>
      <c r="BD1500" t="n">
        <v>52.505766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92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1910</v>
      </c>
      <c r="F1501" t="n">
        <v>578572</v>
      </c>
      <c r="G1501" t="s">
        <v>74</v>
      </c>
      <c r="H1501" t="s">
        <v>75</v>
      </c>
      <c r="I1501" t="s"/>
      <c r="J1501" t="s">
        <v>74</v>
      </c>
      <c r="K1501" t="n">
        <v>113.05</v>
      </c>
      <c r="L1501" t="s">
        <v>76</v>
      </c>
      <c r="M1501" t="s"/>
      <c r="N1501" t="s">
        <v>1070</v>
      </c>
      <c r="O1501" t="s">
        <v>78</v>
      </c>
      <c r="P1501" t="s">
        <v>1911</v>
      </c>
      <c r="Q1501" t="s"/>
      <c r="R1501" t="s">
        <v>277</v>
      </c>
      <c r="S1501" t="s">
        <v>1554</v>
      </c>
      <c r="T1501" t="s">
        <v>81</v>
      </c>
      <c r="U1501" t="s">
        <v>82</v>
      </c>
      <c r="V1501" t="s">
        <v>83</v>
      </c>
      <c r="W1501" t="s">
        <v>84</v>
      </c>
      <c r="X1501" t="s"/>
      <c r="Y1501" t="s">
        <v>85</v>
      </c>
      <c r="Z1501">
        <f>HYPERLINK("https://hotelmonitor-cachepage.eclerx.com/savepage/tk_15444276248609076_sr_2399.html","info")</f>
        <v/>
      </c>
      <c r="AA1501" t="n">
        <v>133703</v>
      </c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87</v>
      </c>
      <c r="AL1501" t="s"/>
      <c r="AM1501" t="s"/>
      <c r="AN1501" t="s">
        <v>88</v>
      </c>
      <c r="AO1501" t="s"/>
      <c r="AP1501" t="n">
        <v>462</v>
      </c>
      <c r="AQ1501" t="s">
        <v>89</v>
      </c>
      <c r="AR1501" t="s"/>
      <c r="AS1501" t="s"/>
      <c r="AT1501" t="s">
        <v>90</v>
      </c>
      <c r="AU1501" t="s"/>
      <c r="AV1501" t="s"/>
      <c r="AW1501" t="s"/>
      <c r="AX1501" t="s"/>
      <c r="AY1501" t="n">
        <v>1302939</v>
      </c>
      <c r="AZ1501" t="s">
        <v>1913</v>
      </c>
      <c r="BA1501" t="s"/>
      <c r="BB1501" t="n">
        <v>5896</v>
      </c>
      <c r="BC1501" t="n">
        <v>13.320662</v>
      </c>
      <c r="BD1501" t="n">
        <v>52.505766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92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1910</v>
      </c>
      <c r="F1502" t="n">
        <v>578572</v>
      </c>
      <c r="G1502" t="s">
        <v>74</v>
      </c>
      <c r="H1502" t="s">
        <v>75</v>
      </c>
      <c r="I1502" t="s"/>
      <c r="J1502" t="s">
        <v>74</v>
      </c>
      <c r="K1502" t="n">
        <v>133</v>
      </c>
      <c r="L1502" t="s">
        <v>76</v>
      </c>
      <c r="M1502" t="s"/>
      <c r="N1502" t="s">
        <v>244</v>
      </c>
      <c r="O1502" t="s">
        <v>78</v>
      </c>
      <c r="P1502" t="s">
        <v>1911</v>
      </c>
      <c r="Q1502" t="s"/>
      <c r="R1502" t="s">
        <v>277</v>
      </c>
      <c r="S1502" t="s">
        <v>873</v>
      </c>
      <c r="T1502" t="s">
        <v>81</v>
      </c>
      <c r="U1502" t="s">
        <v>82</v>
      </c>
      <c r="V1502" t="s">
        <v>83</v>
      </c>
      <c r="W1502" t="s">
        <v>84</v>
      </c>
      <c r="X1502" t="s"/>
      <c r="Y1502" t="s">
        <v>85</v>
      </c>
      <c r="Z1502">
        <f>HYPERLINK("https://hotelmonitor-cachepage.eclerx.com/savepage/tk_15444276248609076_sr_2399.html","info")</f>
        <v/>
      </c>
      <c r="AA1502" t="n">
        <v>133703</v>
      </c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>
        <v>88</v>
      </c>
      <c r="AO1502" t="s"/>
      <c r="AP1502" t="n">
        <v>462</v>
      </c>
      <c r="AQ1502" t="s">
        <v>89</v>
      </c>
      <c r="AR1502" t="s"/>
      <c r="AS1502" t="s"/>
      <c r="AT1502" t="s">
        <v>90</v>
      </c>
      <c r="AU1502" t="s"/>
      <c r="AV1502" t="s"/>
      <c r="AW1502" t="s"/>
      <c r="AX1502" t="s"/>
      <c r="AY1502" t="n">
        <v>1302939</v>
      </c>
      <c r="AZ1502" t="s">
        <v>1913</v>
      </c>
      <c r="BA1502" t="s"/>
      <c r="BB1502" t="n">
        <v>5896</v>
      </c>
      <c r="BC1502" t="n">
        <v>13.320662</v>
      </c>
      <c r="BD1502" t="n">
        <v>52.505766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92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1910</v>
      </c>
      <c r="F1503" t="n">
        <v>578572</v>
      </c>
      <c r="G1503" t="s">
        <v>74</v>
      </c>
      <c r="H1503" t="s">
        <v>75</v>
      </c>
      <c r="I1503" t="s"/>
      <c r="J1503" t="s">
        <v>74</v>
      </c>
      <c r="K1503" t="n">
        <v>169</v>
      </c>
      <c r="L1503" t="s">
        <v>76</v>
      </c>
      <c r="M1503" t="s"/>
      <c r="N1503" t="s">
        <v>1070</v>
      </c>
      <c r="O1503" t="s">
        <v>78</v>
      </c>
      <c r="P1503" t="s">
        <v>1911</v>
      </c>
      <c r="Q1503" t="s"/>
      <c r="R1503" t="s">
        <v>277</v>
      </c>
      <c r="S1503" t="s">
        <v>423</v>
      </c>
      <c r="T1503" t="s">
        <v>81</v>
      </c>
      <c r="U1503" t="s">
        <v>82</v>
      </c>
      <c r="V1503" t="s">
        <v>83</v>
      </c>
      <c r="W1503" t="s">
        <v>108</v>
      </c>
      <c r="X1503" t="s"/>
      <c r="Y1503" t="s">
        <v>85</v>
      </c>
      <c r="Z1503">
        <f>HYPERLINK("https://hotelmonitor-cachepage.eclerx.com/savepage/tk_15444276248609076_sr_2399.html","info")</f>
        <v/>
      </c>
      <c r="AA1503" t="n">
        <v>133703</v>
      </c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>
        <v>88</v>
      </c>
      <c r="AO1503" t="s"/>
      <c r="AP1503" t="n">
        <v>462</v>
      </c>
      <c r="AQ1503" t="s">
        <v>89</v>
      </c>
      <c r="AR1503" t="s"/>
      <c r="AS1503" t="s"/>
      <c r="AT1503" t="s">
        <v>90</v>
      </c>
      <c r="AU1503" t="s"/>
      <c r="AV1503" t="s"/>
      <c r="AW1503" t="s"/>
      <c r="AX1503" t="s"/>
      <c r="AY1503" t="n">
        <v>1302939</v>
      </c>
      <c r="AZ1503" t="s">
        <v>1913</v>
      </c>
      <c r="BA1503" t="s"/>
      <c r="BB1503" t="n">
        <v>5896</v>
      </c>
      <c r="BC1503" t="n">
        <v>13.320662</v>
      </c>
      <c r="BD1503" t="n">
        <v>52.505766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92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1914</v>
      </c>
      <c r="F1504" t="n">
        <v>2346591</v>
      </c>
      <c r="G1504" t="s">
        <v>74</v>
      </c>
      <c r="H1504" t="s">
        <v>75</v>
      </c>
      <c r="I1504" t="s"/>
      <c r="J1504" t="s">
        <v>74</v>
      </c>
      <c r="K1504" t="n">
        <v>54</v>
      </c>
      <c r="L1504" t="s">
        <v>76</v>
      </c>
      <c r="M1504" t="s"/>
      <c r="N1504" t="s">
        <v>121</v>
      </c>
      <c r="O1504" t="s">
        <v>78</v>
      </c>
      <c r="P1504" t="s">
        <v>1915</v>
      </c>
      <c r="Q1504" t="s"/>
      <c r="R1504" t="s">
        <v>119</v>
      </c>
      <c r="S1504" t="s">
        <v>170</v>
      </c>
      <c r="T1504" t="s">
        <v>81</v>
      </c>
      <c r="U1504" t="s">
        <v>82</v>
      </c>
      <c r="V1504" t="s">
        <v>83</v>
      </c>
      <c r="W1504" t="s">
        <v>84</v>
      </c>
      <c r="X1504" t="s"/>
      <c r="Y1504" t="s">
        <v>85</v>
      </c>
      <c r="Z1504">
        <f>HYPERLINK("https://hotelmonitor-cachepage.eclerx.com/savepage/tk_1544426321370955_sr_2399.html","info")</f>
        <v/>
      </c>
      <c r="AA1504" t="n">
        <v>203113</v>
      </c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>
        <v>88</v>
      </c>
      <c r="AO1504" t="s"/>
      <c r="AP1504" t="n">
        <v>77</v>
      </c>
      <c r="AQ1504" t="s">
        <v>89</v>
      </c>
      <c r="AR1504" t="s"/>
      <c r="AS1504" t="s"/>
      <c r="AT1504" t="s">
        <v>90</v>
      </c>
      <c r="AU1504" t="s"/>
      <c r="AV1504" t="s"/>
      <c r="AW1504" t="s"/>
      <c r="AX1504" t="s"/>
      <c r="AY1504" t="n">
        <v>2071737</v>
      </c>
      <c r="AZ1504" t="s">
        <v>1916</v>
      </c>
      <c r="BA1504" t="s"/>
      <c r="BB1504" t="n">
        <v>221638</v>
      </c>
      <c r="BC1504" t="n">
        <v>13.592</v>
      </c>
      <c r="BD1504" t="n">
        <v>52.51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92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1917</v>
      </c>
      <c r="F1505" t="n">
        <v>-1</v>
      </c>
      <c r="G1505" t="s">
        <v>74</v>
      </c>
      <c r="H1505" t="s">
        <v>75</v>
      </c>
      <c r="I1505" t="s"/>
      <c r="J1505" t="s">
        <v>74</v>
      </c>
      <c r="K1505" t="n">
        <v>93.5</v>
      </c>
      <c r="L1505" t="s">
        <v>76</v>
      </c>
      <c r="M1505" t="s"/>
      <c r="N1505" t="s">
        <v>158</v>
      </c>
      <c r="O1505" t="s">
        <v>78</v>
      </c>
      <c r="P1505" t="s">
        <v>1917</v>
      </c>
      <c r="Q1505" t="s"/>
      <c r="R1505" t="s">
        <v>119</v>
      </c>
      <c r="S1505" t="s">
        <v>1918</v>
      </c>
      <c r="T1505" t="s">
        <v>81</v>
      </c>
      <c r="U1505" t="s">
        <v>82</v>
      </c>
      <c r="V1505" t="s">
        <v>83</v>
      </c>
      <c r="W1505" t="s">
        <v>84</v>
      </c>
      <c r="X1505" t="s"/>
      <c r="Y1505" t="s">
        <v>85</v>
      </c>
      <c r="Z1505">
        <f>HYPERLINK("https://hotelmonitor-cachepage.eclerx.com/savepage/tk_15444268740945206_sr_2399.html","info")</f>
        <v/>
      </c>
      <c r="AA1505" t="n">
        <v>-2071595</v>
      </c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>
        <v>88</v>
      </c>
      <c r="AO1505" t="s"/>
      <c r="AP1505" t="n">
        <v>235</v>
      </c>
      <c r="AQ1505" t="s">
        <v>89</v>
      </c>
      <c r="AR1505" t="s"/>
      <c r="AS1505" t="s"/>
      <c r="AT1505" t="s">
        <v>90</v>
      </c>
      <c r="AU1505" t="s"/>
      <c r="AV1505" t="s"/>
      <c r="AW1505" t="s"/>
      <c r="AX1505" t="s"/>
      <c r="AY1505" t="n">
        <v>2071595</v>
      </c>
      <c r="AZ1505" t="s">
        <v>1919</v>
      </c>
      <c r="BA1505" t="s"/>
      <c r="BB1505" t="n">
        <v>42024</v>
      </c>
      <c r="BC1505" t="n">
        <v>13.28346</v>
      </c>
      <c r="BD1505" t="n">
        <v>52.49133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92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1917</v>
      </c>
      <c r="F1506" t="n">
        <v>-1</v>
      </c>
      <c r="G1506" t="s">
        <v>74</v>
      </c>
      <c r="H1506" t="s">
        <v>75</v>
      </c>
      <c r="I1506" t="s"/>
      <c r="J1506" t="s">
        <v>74</v>
      </c>
      <c r="K1506" t="n">
        <v>110</v>
      </c>
      <c r="L1506" t="s">
        <v>76</v>
      </c>
      <c r="M1506" t="s"/>
      <c r="N1506" t="s">
        <v>113</v>
      </c>
      <c r="O1506" t="s">
        <v>78</v>
      </c>
      <c r="P1506" t="s">
        <v>1917</v>
      </c>
      <c r="Q1506" t="s"/>
      <c r="R1506" t="s">
        <v>119</v>
      </c>
      <c r="S1506" t="s">
        <v>447</v>
      </c>
      <c r="T1506" t="s">
        <v>81</v>
      </c>
      <c r="U1506" t="s">
        <v>82</v>
      </c>
      <c r="V1506" t="s">
        <v>83</v>
      </c>
      <c r="W1506" t="s">
        <v>84</v>
      </c>
      <c r="X1506" t="s"/>
      <c r="Y1506" t="s">
        <v>85</v>
      </c>
      <c r="Z1506">
        <f>HYPERLINK("https://hotelmonitor-cachepage.eclerx.com/savepage/tk_15444268740945206_sr_2399.html","info")</f>
        <v/>
      </c>
      <c r="AA1506" t="n">
        <v>-2071595</v>
      </c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>
        <v>88</v>
      </c>
      <c r="AO1506" t="s"/>
      <c r="AP1506" t="n">
        <v>235</v>
      </c>
      <c r="AQ1506" t="s">
        <v>89</v>
      </c>
      <c r="AR1506" t="s"/>
      <c r="AS1506" t="s"/>
      <c r="AT1506" t="s">
        <v>90</v>
      </c>
      <c r="AU1506" t="s"/>
      <c r="AV1506" t="s"/>
      <c r="AW1506" t="s"/>
      <c r="AX1506" t="s"/>
      <c r="AY1506" t="n">
        <v>2071595</v>
      </c>
      <c r="AZ1506" t="s">
        <v>1919</v>
      </c>
      <c r="BA1506" t="s"/>
      <c r="BB1506" t="n">
        <v>42024</v>
      </c>
      <c r="BC1506" t="n">
        <v>13.28346</v>
      </c>
      <c r="BD1506" t="n">
        <v>52.49133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92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1920</v>
      </c>
      <c r="F1507" t="n">
        <v>755294</v>
      </c>
      <c r="G1507" t="s">
        <v>74</v>
      </c>
      <c r="H1507" t="s">
        <v>75</v>
      </c>
      <c r="I1507" t="s"/>
      <c r="J1507" t="s">
        <v>74</v>
      </c>
      <c r="K1507" t="n">
        <v>57.49</v>
      </c>
      <c r="L1507" t="s">
        <v>76</v>
      </c>
      <c r="M1507" t="s"/>
      <c r="N1507" t="s">
        <v>158</v>
      </c>
      <c r="O1507" t="s">
        <v>78</v>
      </c>
      <c r="P1507" t="s">
        <v>1921</v>
      </c>
      <c r="Q1507" t="s"/>
      <c r="R1507" t="s">
        <v>79</v>
      </c>
      <c r="S1507" t="s">
        <v>1922</v>
      </c>
      <c r="T1507" t="s">
        <v>81</v>
      </c>
      <c r="U1507" t="s">
        <v>82</v>
      </c>
      <c r="V1507" t="s">
        <v>83</v>
      </c>
      <c r="W1507" t="s">
        <v>84</v>
      </c>
      <c r="X1507" t="s"/>
      <c r="Y1507" t="s">
        <v>85</v>
      </c>
      <c r="Z1507">
        <f>HYPERLINK("https://hotelmonitor-cachepage.eclerx.com/savepage/tk_15444266233199937_sr_2399.html","info")</f>
        <v/>
      </c>
      <c r="AA1507" t="n">
        <v>147674</v>
      </c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>
        <v>88</v>
      </c>
      <c r="AO1507" t="s"/>
      <c r="AP1507" t="n">
        <v>164</v>
      </c>
      <c r="AQ1507" t="s">
        <v>89</v>
      </c>
      <c r="AR1507" t="s"/>
      <c r="AS1507" t="s"/>
      <c r="AT1507" t="s">
        <v>90</v>
      </c>
      <c r="AU1507" t="s"/>
      <c r="AV1507" t="s"/>
      <c r="AW1507" t="s"/>
      <c r="AX1507" t="s"/>
      <c r="AY1507" t="n">
        <v>2641027</v>
      </c>
      <c r="AZ1507" t="s">
        <v>1923</v>
      </c>
      <c r="BA1507" t="s"/>
      <c r="BB1507" t="n">
        <v>411208</v>
      </c>
      <c r="BC1507" t="n">
        <v>13.477686</v>
      </c>
      <c r="BD1507" t="n">
        <v>52.533572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92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1920</v>
      </c>
      <c r="F1508" t="n">
        <v>755294</v>
      </c>
      <c r="G1508" t="s">
        <v>74</v>
      </c>
      <c r="H1508" t="s">
        <v>75</v>
      </c>
      <c r="I1508" t="s"/>
      <c r="J1508" t="s">
        <v>74</v>
      </c>
      <c r="K1508" t="n">
        <v>76.65000000000001</v>
      </c>
      <c r="L1508" t="s">
        <v>76</v>
      </c>
      <c r="M1508" t="s"/>
      <c r="N1508" t="s">
        <v>113</v>
      </c>
      <c r="O1508" t="s">
        <v>78</v>
      </c>
      <c r="P1508" t="s">
        <v>1921</v>
      </c>
      <c r="Q1508" t="s"/>
      <c r="R1508" t="s">
        <v>79</v>
      </c>
      <c r="S1508" t="s">
        <v>1924</v>
      </c>
      <c r="T1508" t="s">
        <v>81</v>
      </c>
      <c r="U1508" t="s">
        <v>82</v>
      </c>
      <c r="V1508" t="s">
        <v>83</v>
      </c>
      <c r="W1508" t="s">
        <v>84</v>
      </c>
      <c r="X1508" t="s"/>
      <c r="Y1508" t="s">
        <v>85</v>
      </c>
      <c r="Z1508">
        <f>HYPERLINK("https://hotelmonitor-cachepage.eclerx.com/savepage/tk_15444266233199937_sr_2399.html","info")</f>
        <v/>
      </c>
      <c r="AA1508" t="n">
        <v>147674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>
        <v>88</v>
      </c>
      <c r="AO1508" t="s"/>
      <c r="AP1508" t="n">
        <v>164</v>
      </c>
      <c r="AQ1508" t="s">
        <v>89</v>
      </c>
      <c r="AR1508" t="s"/>
      <c r="AS1508" t="s"/>
      <c r="AT1508" t="s">
        <v>90</v>
      </c>
      <c r="AU1508" t="s"/>
      <c r="AV1508" t="s"/>
      <c r="AW1508" t="s"/>
      <c r="AX1508" t="s"/>
      <c r="AY1508" t="n">
        <v>2641027</v>
      </c>
      <c r="AZ1508" t="s">
        <v>1923</v>
      </c>
      <c r="BA1508" t="s"/>
      <c r="BB1508" t="n">
        <v>411208</v>
      </c>
      <c r="BC1508" t="n">
        <v>13.477686</v>
      </c>
      <c r="BD1508" t="n">
        <v>52.533572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92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1920</v>
      </c>
      <c r="F1509" t="n">
        <v>755294</v>
      </c>
      <c r="G1509" t="s">
        <v>74</v>
      </c>
      <c r="H1509" t="s">
        <v>75</v>
      </c>
      <c r="I1509" t="s"/>
      <c r="J1509" t="s">
        <v>74</v>
      </c>
      <c r="K1509" t="n">
        <v>93.65000000000001</v>
      </c>
      <c r="L1509" t="s">
        <v>76</v>
      </c>
      <c r="M1509" t="s"/>
      <c r="N1509" t="s">
        <v>327</v>
      </c>
      <c r="O1509" t="s">
        <v>78</v>
      </c>
      <c r="P1509" t="s">
        <v>1921</v>
      </c>
      <c r="Q1509" t="s"/>
      <c r="R1509" t="s">
        <v>79</v>
      </c>
      <c r="S1509" t="s">
        <v>1925</v>
      </c>
      <c r="T1509" t="s">
        <v>81</v>
      </c>
      <c r="U1509" t="s">
        <v>82</v>
      </c>
      <c r="V1509" t="s">
        <v>83</v>
      </c>
      <c r="W1509" t="s">
        <v>108</v>
      </c>
      <c r="X1509" t="s"/>
      <c r="Y1509" t="s">
        <v>85</v>
      </c>
      <c r="Z1509">
        <f>HYPERLINK("https://hotelmonitor-cachepage.eclerx.com/savepage/tk_15444266233199937_sr_2399.html","info")</f>
        <v/>
      </c>
      <c r="AA1509" t="n">
        <v>147674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>
        <v>88</v>
      </c>
      <c r="AO1509" t="s"/>
      <c r="AP1509" t="n">
        <v>164</v>
      </c>
      <c r="AQ1509" t="s">
        <v>89</v>
      </c>
      <c r="AR1509" t="s"/>
      <c r="AS1509" t="s"/>
      <c r="AT1509" t="s">
        <v>90</v>
      </c>
      <c r="AU1509" t="s"/>
      <c r="AV1509" t="s"/>
      <c r="AW1509" t="s"/>
      <c r="AX1509" t="s"/>
      <c r="AY1509" t="n">
        <v>2641027</v>
      </c>
      <c r="AZ1509" t="s">
        <v>1923</v>
      </c>
      <c r="BA1509" t="s"/>
      <c r="BB1509" t="n">
        <v>411208</v>
      </c>
      <c r="BC1509" t="n">
        <v>13.477686</v>
      </c>
      <c r="BD1509" t="n">
        <v>52.533572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92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1926</v>
      </c>
      <c r="F1510" t="n">
        <v>529919</v>
      </c>
      <c r="G1510" t="s">
        <v>74</v>
      </c>
      <c r="H1510" t="s">
        <v>75</v>
      </c>
      <c r="I1510" t="s"/>
      <c r="J1510" t="s">
        <v>74</v>
      </c>
      <c r="K1510" t="n">
        <v>80</v>
      </c>
      <c r="L1510" t="s">
        <v>76</v>
      </c>
      <c r="M1510" t="s"/>
      <c r="N1510" t="s">
        <v>1927</v>
      </c>
      <c r="O1510" t="s">
        <v>78</v>
      </c>
      <c r="P1510" t="s">
        <v>1928</v>
      </c>
      <c r="Q1510" t="s"/>
      <c r="R1510" t="s">
        <v>79</v>
      </c>
      <c r="S1510" t="s">
        <v>254</v>
      </c>
      <c r="T1510" t="s">
        <v>81</v>
      </c>
      <c r="U1510" t="s">
        <v>82</v>
      </c>
      <c r="V1510" t="s">
        <v>83</v>
      </c>
      <c r="W1510" t="s">
        <v>84</v>
      </c>
      <c r="X1510" t="s"/>
      <c r="Y1510" t="s">
        <v>85</v>
      </c>
      <c r="Z1510">
        <f>HYPERLINK("https://hotelmonitor-cachepage.eclerx.com/savepage/tk_15444263573434098_sr_2399.html","info")</f>
        <v/>
      </c>
      <c r="AA1510" t="n">
        <v>5846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>
        <v>88</v>
      </c>
      <c r="AO1510" t="s"/>
      <c r="AP1510" t="n">
        <v>88</v>
      </c>
      <c r="AQ1510" t="s">
        <v>89</v>
      </c>
      <c r="AR1510" t="s"/>
      <c r="AS1510" t="s"/>
      <c r="AT1510" t="s">
        <v>90</v>
      </c>
      <c r="AU1510" t="s"/>
      <c r="AV1510" t="s"/>
      <c r="AW1510" t="s"/>
      <c r="AX1510" t="s"/>
      <c r="AY1510" t="n">
        <v>1055227</v>
      </c>
      <c r="AZ1510" t="s">
        <v>1929</v>
      </c>
      <c r="BA1510" t="s"/>
      <c r="BB1510" t="n">
        <v>2288</v>
      </c>
      <c r="BC1510" t="n">
        <v>13.340435</v>
      </c>
      <c r="BD1510" t="n">
        <v>52.503929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92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1926</v>
      </c>
      <c r="F1511" t="n">
        <v>529919</v>
      </c>
      <c r="G1511" t="s">
        <v>74</v>
      </c>
      <c r="H1511" t="s">
        <v>75</v>
      </c>
      <c r="I1511" t="s"/>
      <c r="J1511" t="s">
        <v>74</v>
      </c>
      <c r="K1511" t="n">
        <v>89</v>
      </c>
      <c r="L1511" t="s">
        <v>76</v>
      </c>
      <c r="M1511" t="s"/>
      <c r="N1511" t="s">
        <v>1930</v>
      </c>
      <c r="O1511" t="s">
        <v>78</v>
      </c>
      <c r="P1511" t="s">
        <v>1928</v>
      </c>
      <c r="Q1511" t="s"/>
      <c r="R1511" t="s">
        <v>79</v>
      </c>
      <c r="S1511" t="s">
        <v>94</v>
      </c>
      <c r="T1511" t="s">
        <v>81</v>
      </c>
      <c r="U1511" t="s">
        <v>82</v>
      </c>
      <c r="V1511" t="s">
        <v>83</v>
      </c>
      <c r="W1511" t="s">
        <v>84</v>
      </c>
      <c r="X1511" t="s"/>
      <c r="Y1511" t="s">
        <v>85</v>
      </c>
      <c r="Z1511">
        <f>HYPERLINK("https://hotelmonitor-cachepage.eclerx.com/savepage/tk_15444263573434098_sr_2399.html","info")</f>
        <v/>
      </c>
      <c r="AA1511" t="n">
        <v>5846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>
        <v>88</v>
      </c>
      <c r="AO1511" t="s"/>
      <c r="AP1511" t="n">
        <v>88</v>
      </c>
      <c r="AQ1511" t="s">
        <v>89</v>
      </c>
      <c r="AR1511" t="s"/>
      <c r="AS1511" t="s"/>
      <c r="AT1511" t="s">
        <v>90</v>
      </c>
      <c r="AU1511" t="s"/>
      <c r="AV1511" t="s"/>
      <c r="AW1511" t="s"/>
      <c r="AX1511" t="s"/>
      <c r="AY1511" t="n">
        <v>1055227</v>
      </c>
      <c r="AZ1511" t="s">
        <v>1929</v>
      </c>
      <c r="BA1511" t="s"/>
      <c r="BB1511" t="n">
        <v>2288</v>
      </c>
      <c r="BC1511" t="n">
        <v>13.340435</v>
      </c>
      <c r="BD1511" t="n">
        <v>52.503929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92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1926</v>
      </c>
      <c r="F1512" t="n">
        <v>529919</v>
      </c>
      <c r="G1512" t="s">
        <v>74</v>
      </c>
      <c r="H1512" t="s">
        <v>75</v>
      </c>
      <c r="I1512" t="s"/>
      <c r="J1512" t="s">
        <v>74</v>
      </c>
      <c r="K1512" t="n">
        <v>89</v>
      </c>
      <c r="L1512" t="s">
        <v>76</v>
      </c>
      <c r="M1512" t="s"/>
      <c r="N1512" t="s">
        <v>1931</v>
      </c>
      <c r="O1512" t="s">
        <v>78</v>
      </c>
      <c r="P1512" t="s">
        <v>1928</v>
      </c>
      <c r="Q1512" t="s"/>
      <c r="R1512" t="s">
        <v>79</v>
      </c>
      <c r="S1512" t="s">
        <v>94</v>
      </c>
      <c r="T1512" t="s">
        <v>81</v>
      </c>
      <c r="U1512" t="s">
        <v>82</v>
      </c>
      <c r="V1512" t="s">
        <v>83</v>
      </c>
      <c r="W1512" t="s">
        <v>84</v>
      </c>
      <c r="X1512" t="s"/>
      <c r="Y1512" t="s">
        <v>85</v>
      </c>
      <c r="Z1512">
        <f>HYPERLINK("https://hotelmonitor-cachepage.eclerx.com/savepage/tk_15444263573434098_sr_2399.html","info")</f>
        <v/>
      </c>
      <c r="AA1512" t="n">
        <v>5846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>
        <v>88</v>
      </c>
      <c r="AO1512" t="s"/>
      <c r="AP1512" t="n">
        <v>88</v>
      </c>
      <c r="AQ1512" t="s">
        <v>89</v>
      </c>
      <c r="AR1512" t="s"/>
      <c r="AS1512" t="s"/>
      <c r="AT1512" t="s">
        <v>90</v>
      </c>
      <c r="AU1512" t="s"/>
      <c r="AV1512" t="s"/>
      <c r="AW1512" t="s"/>
      <c r="AX1512" t="s"/>
      <c r="AY1512" t="n">
        <v>1055227</v>
      </c>
      <c r="AZ1512" t="s">
        <v>1929</v>
      </c>
      <c r="BA1512" t="s"/>
      <c r="BB1512" t="n">
        <v>2288</v>
      </c>
      <c r="BC1512" t="n">
        <v>13.340435</v>
      </c>
      <c r="BD1512" t="n">
        <v>52.503929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92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1926</v>
      </c>
      <c r="F1513" t="n">
        <v>529919</v>
      </c>
      <c r="G1513" t="s">
        <v>74</v>
      </c>
      <c r="H1513" t="s">
        <v>75</v>
      </c>
      <c r="I1513" t="s"/>
      <c r="J1513" t="s">
        <v>74</v>
      </c>
      <c r="K1513" t="n">
        <v>99</v>
      </c>
      <c r="L1513" t="s">
        <v>76</v>
      </c>
      <c r="M1513" t="s"/>
      <c r="N1513" t="s">
        <v>1931</v>
      </c>
      <c r="O1513" t="s">
        <v>78</v>
      </c>
      <c r="P1513" t="s">
        <v>1928</v>
      </c>
      <c r="Q1513" t="s"/>
      <c r="R1513" t="s">
        <v>79</v>
      </c>
      <c r="S1513" t="s">
        <v>103</v>
      </c>
      <c r="T1513" t="s">
        <v>81</v>
      </c>
      <c r="U1513" t="s">
        <v>82</v>
      </c>
      <c r="V1513" t="s">
        <v>83</v>
      </c>
      <c r="W1513" t="s">
        <v>84</v>
      </c>
      <c r="X1513" t="s"/>
      <c r="Y1513" t="s">
        <v>85</v>
      </c>
      <c r="Z1513">
        <f>HYPERLINK("https://hotelmonitor-cachepage.eclerx.com/savepage/tk_15444263573434098_sr_2399.html","info")</f>
        <v/>
      </c>
      <c r="AA1513" t="n">
        <v>5846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>
        <v>88</v>
      </c>
      <c r="AO1513" t="s"/>
      <c r="AP1513" t="n">
        <v>88</v>
      </c>
      <c r="AQ1513" t="s">
        <v>89</v>
      </c>
      <c r="AR1513" t="s"/>
      <c r="AS1513" t="s"/>
      <c r="AT1513" t="s">
        <v>90</v>
      </c>
      <c r="AU1513" t="s"/>
      <c r="AV1513" t="s"/>
      <c r="AW1513" t="s"/>
      <c r="AX1513" t="s"/>
      <c r="AY1513" t="n">
        <v>1055227</v>
      </c>
      <c r="AZ1513" t="s">
        <v>1929</v>
      </c>
      <c r="BA1513" t="s"/>
      <c r="BB1513" t="n">
        <v>2288</v>
      </c>
      <c r="BC1513" t="n">
        <v>13.340435</v>
      </c>
      <c r="BD1513" t="n">
        <v>52.503929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92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1926</v>
      </c>
      <c r="F1514" t="n">
        <v>529919</v>
      </c>
      <c r="G1514" t="s">
        <v>74</v>
      </c>
      <c r="H1514" t="s">
        <v>75</v>
      </c>
      <c r="I1514" t="s"/>
      <c r="J1514" t="s">
        <v>74</v>
      </c>
      <c r="K1514" t="n">
        <v>99.5</v>
      </c>
      <c r="L1514" t="s">
        <v>76</v>
      </c>
      <c r="M1514" t="s"/>
      <c r="N1514" t="s">
        <v>1930</v>
      </c>
      <c r="O1514" t="s">
        <v>78</v>
      </c>
      <c r="P1514" t="s">
        <v>1928</v>
      </c>
      <c r="Q1514" t="s"/>
      <c r="R1514" t="s">
        <v>79</v>
      </c>
      <c r="S1514" t="s">
        <v>1932</v>
      </c>
      <c r="T1514" t="s">
        <v>81</v>
      </c>
      <c r="U1514" t="s">
        <v>82</v>
      </c>
      <c r="V1514" t="s">
        <v>83</v>
      </c>
      <c r="W1514" t="s">
        <v>108</v>
      </c>
      <c r="X1514" t="s"/>
      <c r="Y1514" t="s">
        <v>85</v>
      </c>
      <c r="Z1514">
        <f>HYPERLINK("https://hotelmonitor-cachepage.eclerx.com/savepage/tk_15444263573434098_sr_2399.html","info")</f>
        <v/>
      </c>
      <c r="AA1514" t="n">
        <v>5846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>
        <v>88</v>
      </c>
      <c r="AO1514" t="s"/>
      <c r="AP1514" t="n">
        <v>88</v>
      </c>
      <c r="AQ1514" t="s">
        <v>89</v>
      </c>
      <c r="AR1514" t="s"/>
      <c r="AS1514" t="s"/>
      <c r="AT1514" t="s">
        <v>90</v>
      </c>
      <c r="AU1514" t="s"/>
      <c r="AV1514" t="s"/>
      <c r="AW1514" t="s"/>
      <c r="AX1514" t="s"/>
      <c r="AY1514" t="n">
        <v>1055227</v>
      </c>
      <c r="AZ1514" t="s">
        <v>1929</v>
      </c>
      <c r="BA1514" t="s"/>
      <c r="BB1514" t="n">
        <v>2288</v>
      </c>
      <c r="BC1514" t="n">
        <v>13.340435</v>
      </c>
      <c r="BD1514" t="n">
        <v>52.503929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92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1926</v>
      </c>
      <c r="F1515" t="n">
        <v>529919</v>
      </c>
      <c r="G1515" t="s">
        <v>74</v>
      </c>
      <c r="H1515" t="s">
        <v>75</v>
      </c>
      <c r="I1515" t="s"/>
      <c r="J1515" t="s">
        <v>74</v>
      </c>
      <c r="K1515" t="n">
        <v>108.5</v>
      </c>
      <c r="L1515" t="s">
        <v>76</v>
      </c>
      <c r="M1515" t="s"/>
      <c r="N1515" t="s">
        <v>1931</v>
      </c>
      <c r="O1515" t="s">
        <v>78</v>
      </c>
      <c r="P1515" t="s">
        <v>1928</v>
      </c>
      <c r="Q1515" t="s"/>
      <c r="R1515" t="s">
        <v>79</v>
      </c>
      <c r="S1515" t="s">
        <v>1017</v>
      </c>
      <c r="T1515" t="s">
        <v>81</v>
      </c>
      <c r="U1515" t="s">
        <v>82</v>
      </c>
      <c r="V1515" t="s">
        <v>83</v>
      </c>
      <c r="W1515" t="s">
        <v>108</v>
      </c>
      <c r="X1515" t="s"/>
      <c r="Y1515" t="s">
        <v>85</v>
      </c>
      <c r="Z1515">
        <f>HYPERLINK("https://hotelmonitor-cachepage.eclerx.com/savepage/tk_15444263573434098_sr_2399.html","info")</f>
        <v/>
      </c>
      <c r="AA1515" t="n">
        <v>5846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>
        <v>88</v>
      </c>
      <c r="AO1515" t="s"/>
      <c r="AP1515" t="n">
        <v>88</v>
      </c>
      <c r="AQ1515" t="s">
        <v>89</v>
      </c>
      <c r="AR1515" t="s"/>
      <c r="AS1515" t="s"/>
      <c r="AT1515" t="s">
        <v>90</v>
      </c>
      <c r="AU1515" t="s"/>
      <c r="AV1515" t="s"/>
      <c r="AW1515" t="s"/>
      <c r="AX1515" t="s"/>
      <c r="AY1515" t="n">
        <v>1055227</v>
      </c>
      <c r="AZ1515" t="s">
        <v>1929</v>
      </c>
      <c r="BA1515" t="s"/>
      <c r="BB1515" t="n">
        <v>2288</v>
      </c>
      <c r="BC1515" t="n">
        <v>13.340435</v>
      </c>
      <c r="BD1515" t="n">
        <v>52.503929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92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1926</v>
      </c>
      <c r="F1516" t="n">
        <v>529919</v>
      </c>
      <c r="G1516" t="s">
        <v>74</v>
      </c>
      <c r="H1516" t="s">
        <v>75</v>
      </c>
      <c r="I1516" t="s"/>
      <c r="J1516" t="s">
        <v>74</v>
      </c>
      <c r="K1516" t="n">
        <v>109</v>
      </c>
      <c r="L1516" t="s">
        <v>76</v>
      </c>
      <c r="M1516" t="s"/>
      <c r="N1516" t="s">
        <v>1930</v>
      </c>
      <c r="O1516" t="s">
        <v>78</v>
      </c>
      <c r="P1516" t="s">
        <v>1928</v>
      </c>
      <c r="Q1516" t="s"/>
      <c r="R1516" t="s">
        <v>79</v>
      </c>
      <c r="S1516" t="s">
        <v>562</v>
      </c>
      <c r="T1516" t="s">
        <v>81</v>
      </c>
      <c r="U1516" t="s">
        <v>82</v>
      </c>
      <c r="V1516" t="s">
        <v>83</v>
      </c>
      <c r="W1516" t="s">
        <v>108</v>
      </c>
      <c r="X1516" t="s"/>
      <c r="Y1516" t="s">
        <v>85</v>
      </c>
      <c r="Z1516">
        <f>HYPERLINK("https://hotelmonitor-cachepage.eclerx.com/savepage/tk_15444263573434098_sr_2399.html","info")</f>
        <v/>
      </c>
      <c r="AA1516" t="n">
        <v>5846</v>
      </c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>
        <v>88</v>
      </c>
      <c r="AO1516" t="s"/>
      <c r="AP1516" t="n">
        <v>88</v>
      </c>
      <c r="AQ1516" t="s">
        <v>89</v>
      </c>
      <c r="AR1516" t="s"/>
      <c r="AS1516" t="s"/>
      <c r="AT1516" t="s">
        <v>90</v>
      </c>
      <c r="AU1516" t="s"/>
      <c r="AV1516" t="s"/>
      <c r="AW1516" t="s"/>
      <c r="AX1516" t="s"/>
      <c r="AY1516" t="n">
        <v>1055227</v>
      </c>
      <c r="AZ1516" t="s">
        <v>1929</v>
      </c>
      <c r="BA1516" t="s"/>
      <c r="BB1516" t="n">
        <v>2288</v>
      </c>
      <c r="BC1516" t="n">
        <v>13.340435</v>
      </c>
      <c r="BD1516" t="n">
        <v>52.503929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92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1926</v>
      </c>
      <c r="F1517" t="n">
        <v>529919</v>
      </c>
      <c r="G1517" t="s">
        <v>74</v>
      </c>
      <c r="H1517" t="s">
        <v>75</v>
      </c>
      <c r="I1517" t="s"/>
      <c r="J1517" t="s">
        <v>74</v>
      </c>
      <c r="K1517" t="n">
        <v>111</v>
      </c>
      <c r="L1517" t="s">
        <v>76</v>
      </c>
      <c r="M1517" t="s"/>
      <c r="N1517" t="s">
        <v>1933</v>
      </c>
      <c r="O1517" t="s">
        <v>78</v>
      </c>
      <c r="P1517" t="s">
        <v>1928</v>
      </c>
      <c r="Q1517" t="s"/>
      <c r="R1517" t="s">
        <v>79</v>
      </c>
      <c r="S1517" t="s">
        <v>779</v>
      </c>
      <c r="T1517" t="s">
        <v>81</v>
      </c>
      <c r="U1517" t="s">
        <v>82</v>
      </c>
      <c r="V1517" t="s">
        <v>83</v>
      </c>
      <c r="W1517" t="s">
        <v>84</v>
      </c>
      <c r="X1517" t="s"/>
      <c r="Y1517" t="s">
        <v>85</v>
      </c>
      <c r="Z1517">
        <f>HYPERLINK("https://hotelmonitor-cachepage.eclerx.com/savepage/tk_15444263573434098_sr_2399.html","info")</f>
        <v/>
      </c>
      <c r="AA1517" t="n">
        <v>5846</v>
      </c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>
        <v>88</v>
      </c>
      <c r="AO1517" t="s"/>
      <c r="AP1517" t="n">
        <v>88</v>
      </c>
      <c r="AQ1517" t="s">
        <v>89</v>
      </c>
      <c r="AR1517" t="s"/>
      <c r="AS1517" t="s"/>
      <c r="AT1517" t="s">
        <v>90</v>
      </c>
      <c r="AU1517" t="s"/>
      <c r="AV1517" t="s"/>
      <c r="AW1517" t="s"/>
      <c r="AX1517" t="s"/>
      <c r="AY1517" t="n">
        <v>1055227</v>
      </c>
      <c r="AZ1517" t="s">
        <v>1929</v>
      </c>
      <c r="BA1517" t="s"/>
      <c r="BB1517" t="n">
        <v>2288</v>
      </c>
      <c r="BC1517" t="n">
        <v>13.340435</v>
      </c>
      <c r="BD1517" t="n">
        <v>52.503929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92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1926</v>
      </c>
      <c r="F1518" t="n">
        <v>529919</v>
      </c>
      <c r="G1518" t="s">
        <v>74</v>
      </c>
      <c r="H1518" t="s">
        <v>75</v>
      </c>
      <c r="I1518" t="s"/>
      <c r="J1518" t="s">
        <v>74</v>
      </c>
      <c r="K1518" t="n">
        <v>111</v>
      </c>
      <c r="L1518" t="s">
        <v>76</v>
      </c>
      <c r="M1518" t="s"/>
      <c r="N1518" t="s">
        <v>1934</v>
      </c>
      <c r="O1518" t="s">
        <v>78</v>
      </c>
      <c r="P1518" t="s">
        <v>1928</v>
      </c>
      <c r="Q1518" t="s"/>
      <c r="R1518" t="s">
        <v>79</v>
      </c>
      <c r="S1518" t="s">
        <v>779</v>
      </c>
      <c r="T1518" t="s">
        <v>81</v>
      </c>
      <c r="U1518" t="s">
        <v>82</v>
      </c>
      <c r="V1518" t="s">
        <v>83</v>
      </c>
      <c r="W1518" t="s">
        <v>84</v>
      </c>
      <c r="X1518" t="s"/>
      <c r="Y1518" t="s">
        <v>85</v>
      </c>
      <c r="Z1518">
        <f>HYPERLINK("https://hotelmonitor-cachepage.eclerx.com/savepage/tk_15444263573434098_sr_2399.html","info")</f>
        <v/>
      </c>
      <c r="AA1518" t="n">
        <v>5846</v>
      </c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>
        <v>88</v>
      </c>
      <c r="AO1518" t="s"/>
      <c r="AP1518" t="n">
        <v>88</v>
      </c>
      <c r="AQ1518" t="s">
        <v>89</v>
      </c>
      <c r="AR1518" t="s"/>
      <c r="AS1518" t="s"/>
      <c r="AT1518" t="s">
        <v>90</v>
      </c>
      <c r="AU1518" t="s"/>
      <c r="AV1518" t="s"/>
      <c r="AW1518" t="s"/>
      <c r="AX1518" t="s"/>
      <c r="AY1518" t="n">
        <v>1055227</v>
      </c>
      <c r="AZ1518" t="s">
        <v>1929</v>
      </c>
      <c r="BA1518" t="s"/>
      <c r="BB1518" t="n">
        <v>2288</v>
      </c>
      <c r="BC1518" t="n">
        <v>13.340435</v>
      </c>
      <c r="BD1518" t="n">
        <v>52.503929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92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1926</v>
      </c>
      <c r="F1519" t="n">
        <v>529919</v>
      </c>
      <c r="G1519" t="s">
        <v>74</v>
      </c>
      <c r="H1519" t="s">
        <v>75</v>
      </c>
      <c r="I1519" t="s"/>
      <c r="J1519" t="s">
        <v>74</v>
      </c>
      <c r="K1519" t="n">
        <v>119</v>
      </c>
      <c r="L1519" t="s">
        <v>76</v>
      </c>
      <c r="M1519" t="s"/>
      <c r="N1519" t="s">
        <v>1931</v>
      </c>
      <c r="O1519" t="s">
        <v>78</v>
      </c>
      <c r="P1519" t="s">
        <v>1928</v>
      </c>
      <c r="Q1519" t="s"/>
      <c r="R1519" t="s">
        <v>79</v>
      </c>
      <c r="S1519" t="s">
        <v>124</v>
      </c>
      <c r="T1519" t="s">
        <v>81</v>
      </c>
      <c r="U1519" t="s">
        <v>82</v>
      </c>
      <c r="V1519" t="s">
        <v>83</v>
      </c>
      <c r="W1519" t="s">
        <v>108</v>
      </c>
      <c r="X1519" t="s"/>
      <c r="Y1519" t="s">
        <v>85</v>
      </c>
      <c r="Z1519">
        <f>HYPERLINK("https://hotelmonitor-cachepage.eclerx.com/savepage/tk_15444263573434098_sr_2399.html","info")</f>
        <v/>
      </c>
      <c r="AA1519" t="n">
        <v>5846</v>
      </c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>
        <v>88</v>
      </c>
      <c r="AO1519" t="s"/>
      <c r="AP1519" t="n">
        <v>88</v>
      </c>
      <c r="AQ1519" t="s">
        <v>89</v>
      </c>
      <c r="AR1519" t="s"/>
      <c r="AS1519" t="s"/>
      <c r="AT1519" t="s">
        <v>90</v>
      </c>
      <c r="AU1519" t="s"/>
      <c r="AV1519" t="s"/>
      <c r="AW1519" t="s"/>
      <c r="AX1519" t="s"/>
      <c r="AY1519" t="n">
        <v>1055227</v>
      </c>
      <c r="AZ1519" t="s">
        <v>1929</v>
      </c>
      <c r="BA1519" t="s"/>
      <c r="BB1519" t="n">
        <v>2288</v>
      </c>
      <c r="BC1519" t="n">
        <v>13.340435</v>
      </c>
      <c r="BD1519" t="n">
        <v>52.503929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92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1926</v>
      </c>
      <c r="F1520" t="n">
        <v>529919</v>
      </c>
      <c r="G1520" t="s">
        <v>74</v>
      </c>
      <c r="H1520" t="s">
        <v>75</v>
      </c>
      <c r="I1520" t="s"/>
      <c r="J1520" t="s">
        <v>74</v>
      </c>
      <c r="K1520" t="n">
        <v>124</v>
      </c>
      <c r="L1520" t="s">
        <v>76</v>
      </c>
      <c r="M1520" t="s"/>
      <c r="N1520" t="s">
        <v>1933</v>
      </c>
      <c r="O1520" t="s">
        <v>78</v>
      </c>
      <c r="P1520" t="s">
        <v>1928</v>
      </c>
      <c r="Q1520" t="s"/>
      <c r="R1520" t="s">
        <v>79</v>
      </c>
      <c r="S1520" t="s">
        <v>326</v>
      </c>
      <c r="T1520" t="s">
        <v>81</v>
      </c>
      <c r="U1520" t="s">
        <v>82</v>
      </c>
      <c r="V1520" t="s">
        <v>83</v>
      </c>
      <c r="W1520" t="s">
        <v>84</v>
      </c>
      <c r="X1520" t="s"/>
      <c r="Y1520" t="s">
        <v>85</v>
      </c>
      <c r="Z1520">
        <f>HYPERLINK("https://hotelmonitor-cachepage.eclerx.com/savepage/tk_15444263573434098_sr_2399.html","info")</f>
        <v/>
      </c>
      <c r="AA1520" t="n">
        <v>5846</v>
      </c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>
        <v>88</v>
      </c>
      <c r="AO1520" t="s"/>
      <c r="AP1520" t="n">
        <v>88</v>
      </c>
      <c r="AQ1520" t="s">
        <v>89</v>
      </c>
      <c r="AR1520" t="s"/>
      <c r="AS1520" t="s"/>
      <c r="AT1520" t="s">
        <v>90</v>
      </c>
      <c r="AU1520" t="s"/>
      <c r="AV1520" t="s"/>
      <c r="AW1520" t="s"/>
      <c r="AX1520" t="s"/>
      <c r="AY1520" t="n">
        <v>1055227</v>
      </c>
      <c r="AZ1520" t="s">
        <v>1929</v>
      </c>
      <c r="BA1520" t="s"/>
      <c r="BB1520" t="n">
        <v>2288</v>
      </c>
      <c r="BC1520" t="n">
        <v>13.340435</v>
      </c>
      <c r="BD1520" t="n">
        <v>52.503929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92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1926</v>
      </c>
      <c r="F1521" t="n">
        <v>529919</v>
      </c>
      <c r="G1521" t="s">
        <v>74</v>
      </c>
      <c r="H1521" t="s">
        <v>75</v>
      </c>
      <c r="I1521" t="s"/>
      <c r="J1521" t="s">
        <v>74</v>
      </c>
      <c r="K1521" t="n">
        <v>124</v>
      </c>
      <c r="L1521" t="s">
        <v>76</v>
      </c>
      <c r="M1521" t="s"/>
      <c r="N1521" t="s">
        <v>1934</v>
      </c>
      <c r="O1521" t="s">
        <v>78</v>
      </c>
      <c r="P1521" t="s">
        <v>1928</v>
      </c>
      <c r="Q1521" t="s"/>
      <c r="R1521" t="s">
        <v>79</v>
      </c>
      <c r="S1521" t="s">
        <v>326</v>
      </c>
      <c r="T1521" t="s">
        <v>81</v>
      </c>
      <c r="U1521" t="s">
        <v>82</v>
      </c>
      <c r="V1521" t="s">
        <v>83</v>
      </c>
      <c r="W1521" t="s">
        <v>84</v>
      </c>
      <c r="X1521" t="s"/>
      <c r="Y1521" t="s">
        <v>85</v>
      </c>
      <c r="Z1521">
        <f>HYPERLINK("https://hotelmonitor-cachepage.eclerx.com/savepage/tk_15444263573434098_sr_2399.html","info")</f>
        <v/>
      </c>
      <c r="AA1521" t="n">
        <v>5846</v>
      </c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>
        <v>88</v>
      </c>
      <c r="AO1521" t="s"/>
      <c r="AP1521" t="n">
        <v>88</v>
      </c>
      <c r="AQ1521" t="s">
        <v>89</v>
      </c>
      <c r="AR1521" t="s"/>
      <c r="AS1521" t="s"/>
      <c r="AT1521" t="s">
        <v>90</v>
      </c>
      <c r="AU1521" t="s"/>
      <c r="AV1521" t="s"/>
      <c r="AW1521" t="s"/>
      <c r="AX1521" t="s"/>
      <c r="AY1521" t="n">
        <v>1055227</v>
      </c>
      <c r="AZ1521" t="s">
        <v>1929</v>
      </c>
      <c r="BA1521" t="s"/>
      <c r="BB1521" t="n">
        <v>2288</v>
      </c>
      <c r="BC1521" t="n">
        <v>13.340435</v>
      </c>
      <c r="BD1521" t="n">
        <v>52.503929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92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1926</v>
      </c>
      <c r="F1522" t="n">
        <v>529919</v>
      </c>
      <c r="G1522" t="s">
        <v>74</v>
      </c>
      <c r="H1522" t="s">
        <v>75</v>
      </c>
      <c r="I1522" t="s"/>
      <c r="J1522" t="s">
        <v>74</v>
      </c>
      <c r="K1522" t="n">
        <v>209.5</v>
      </c>
      <c r="L1522" t="s">
        <v>76</v>
      </c>
      <c r="M1522" t="s"/>
      <c r="N1522" t="s">
        <v>1935</v>
      </c>
      <c r="O1522" t="s">
        <v>78</v>
      </c>
      <c r="P1522" t="s">
        <v>1928</v>
      </c>
      <c r="Q1522" t="s"/>
      <c r="R1522" t="s">
        <v>79</v>
      </c>
      <c r="S1522" t="s">
        <v>1936</v>
      </c>
      <c r="T1522" t="s">
        <v>81</v>
      </c>
      <c r="U1522" t="s">
        <v>82</v>
      </c>
      <c r="V1522" t="s">
        <v>83</v>
      </c>
      <c r="W1522" t="s">
        <v>84</v>
      </c>
      <c r="X1522" t="s"/>
      <c r="Y1522" t="s">
        <v>85</v>
      </c>
      <c r="Z1522">
        <f>HYPERLINK("https://hotelmonitor-cachepage.eclerx.com/savepage/tk_15444263573434098_sr_2399.html","info")</f>
        <v/>
      </c>
      <c r="AA1522" t="n">
        <v>5846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>
        <v>88</v>
      </c>
      <c r="AO1522" t="s"/>
      <c r="AP1522" t="n">
        <v>88</v>
      </c>
      <c r="AQ1522" t="s">
        <v>89</v>
      </c>
      <c r="AR1522" t="s"/>
      <c r="AS1522" t="s"/>
      <c r="AT1522" t="s">
        <v>90</v>
      </c>
      <c r="AU1522" t="s"/>
      <c r="AV1522" t="s"/>
      <c r="AW1522" t="s"/>
      <c r="AX1522" t="s"/>
      <c r="AY1522" t="n">
        <v>1055227</v>
      </c>
      <c r="AZ1522" t="s">
        <v>1929</v>
      </c>
      <c r="BA1522" t="s"/>
      <c r="BB1522" t="n">
        <v>2288</v>
      </c>
      <c r="BC1522" t="n">
        <v>13.340435</v>
      </c>
      <c r="BD1522" t="n">
        <v>52.503929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92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1937</v>
      </c>
      <c r="F1523" t="n">
        <v>-1</v>
      </c>
      <c r="G1523" t="s">
        <v>74</v>
      </c>
      <c r="H1523" t="s">
        <v>75</v>
      </c>
      <c r="I1523" t="s"/>
      <c r="J1523" t="s">
        <v>74</v>
      </c>
      <c r="K1523" t="n">
        <v>90</v>
      </c>
      <c r="L1523" t="s">
        <v>76</v>
      </c>
      <c r="M1523" t="s"/>
      <c r="N1523" t="s">
        <v>121</v>
      </c>
      <c r="O1523" t="s">
        <v>78</v>
      </c>
      <c r="P1523" t="s">
        <v>1937</v>
      </c>
      <c r="Q1523" t="s"/>
      <c r="R1523" t="s">
        <v>114</v>
      </c>
      <c r="S1523" t="s">
        <v>401</v>
      </c>
      <c r="T1523" t="s">
        <v>81</v>
      </c>
      <c r="U1523" t="s">
        <v>82</v>
      </c>
      <c r="V1523" t="s">
        <v>83</v>
      </c>
      <c r="W1523" t="s">
        <v>84</v>
      </c>
      <c r="X1523" t="s"/>
      <c r="Y1523" t="s">
        <v>85</v>
      </c>
      <c r="Z1523">
        <f>HYPERLINK("https://hotelmonitor-cachepage.eclerx.com/savepage/tk_15444270082992697_sr_2399.html","info")</f>
        <v/>
      </c>
      <c r="AA1523" t="n">
        <v>-6796524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>
        <v>88</v>
      </c>
      <c r="AO1523" t="s"/>
      <c r="AP1523" t="n">
        <v>277</v>
      </c>
      <c r="AQ1523" t="s">
        <v>89</v>
      </c>
      <c r="AR1523" t="s"/>
      <c r="AS1523" t="s"/>
      <c r="AT1523" t="s">
        <v>90</v>
      </c>
      <c r="AU1523" t="s"/>
      <c r="AV1523" t="s"/>
      <c r="AW1523" t="s"/>
      <c r="AX1523" t="s"/>
      <c r="AY1523" t="n">
        <v>6796524</v>
      </c>
      <c r="AZ1523" t="s">
        <v>1938</v>
      </c>
      <c r="BA1523" t="s"/>
      <c r="BB1523" t="n">
        <v>961280</v>
      </c>
      <c r="BC1523" t="n">
        <v>13.386518</v>
      </c>
      <c r="BD1523" t="n">
        <v>52.534763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92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1939</v>
      </c>
      <c r="F1524" t="n">
        <v>2346458</v>
      </c>
      <c r="G1524" t="s">
        <v>74</v>
      </c>
      <c r="H1524" t="s">
        <v>75</v>
      </c>
      <c r="I1524" t="s"/>
      <c r="J1524" t="s">
        <v>74</v>
      </c>
      <c r="K1524" t="n">
        <v>56</v>
      </c>
      <c r="L1524" t="s">
        <v>76</v>
      </c>
      <c r="M1524" t="s"/>
      <c r="N1524" t="s">
        <v>158</v>
      </c>
      <c r="O1524" t="s">
        <v>78</v>
      </c>
      <c r="P1524" t="s">
        <v>1940</v>
      </c>
      <c r="Q1524" t="s"/>
      <c r="R1524" t="s">
        <v>119</v>
      </c>
      <c r="S1524" t="s">
        <v>912</v>
      </c>
      <c r="T1524" t="s">
        <v>81</v>
      </c>
      <c r="U1524" t="s">
        <v>82</v>
      </c>
      <c r="V1524" t="s">
        <v>83</v>
      </c>
      <c r="W1524" t="s">
        <v>108</v>
      </c>
      <c r="X1524" t="s"/>
      <c r="Y1524" t="s">
        <v>85</v>
      </c>
      <c r="Z1524">
        <f>HYPERLINK("https://hotelmonitor-cachepage.eclerx.com/savepage/tk_15444262403459404_sr_2399.html","info")</f>
        <v/>
      </c>
      <c r="AA1524" t="n">
        <v>214422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>
        <v>88</v>
      </c>
      <c r="AO1524" t="s"/>
      <c r="AP1524" t="n">
        <v>52</v>
      </c>
      <c r="AQ1524" t="s">
        <v>89</v>
      </c>
      <c r="AR1524" t="s"/>
      <c r="AS1524" t="s"/>
      <c r="AT1524" t="s">
        <v>90</v>
      </c>
      <c r="AU1524" t="s"/>
      <c r="AV1524" t="s"/>
      <c r="AW1524" t="s"/>
      <c r="AX1524" t="s"/>
      <c r="AY1524" t="n">
        <v>2071581</v>
      </c>
      <c r="AZ1524" t="s">
        <v>1941</v>
      </c>
      <c r="BA1524" t="s"/>
      <c r="BB1524" t="n">
        <v>250089</v>
      </c>
      <c r="BC1524" t="n">
        <v>13.302547</v>
      </c>
      <c r="BD1524" t="n">
        <v>52.506237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92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1939</v>
      </c>
      <c r="F1525" t="n">
        <v>2346458</v>
      </c>
      <c r="G1525" t="s">
        <v>74</v>
      </c>
      <c r="H1525" t="s">
        <v>75</v>
      </c>
      <c r="I1525" t="s"/>
      <c r="J1525" t="s">
        <v>74</v>
      </c>
      <c r="K1525" t="n">
        <v>64.5</v>
      </c>
      <c r="L1525" t="s">
        <v>76</v>
      </c>
      <c r="M1525" t="s"/>
      <c r="N1525" t="s">
        <v>121</v>
      </c>
      <c r="O1525" t="s">
        <v>78</v>
      </c>
      <c r="P1525" t="s">
        <v>1940</v>
      </c>
      <c r="Q1525" t="s"/>
      <c r="R1525" t="s">
        <v>119</v>
      </c>
      <c r="S1525" t="s">
        <v>889</v>
      </c>
      <c r="T1525" t="s">
        <v>81</v>
      </c>
      <c r="U1525" t="s">
        <v>82</v>
      </c>
      <c r="V1525" t="s">
        <v>83</v>
      </c>
      <c r="W1525" t="s">
        <v>108</v>
      </c>
      <c r="X1525" t="s"/>
      <c r="Y1525" t="s">
        <v>85</v>
      </c>
      <c r="Z1525">
        <f>HYPERLINK("https://hotelmonitor-cachepage.eclerx.com/savepage/tk_15444262403459404_sr_2399.html","info")</f>
        <v/>
      </c>
      <c r="AA1525" t="n">
        <v>214422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>
        <v>88</v>
      </c>
      <c r="AO1525" t="s"/>
      <c r="AP1525" t="n">
        <v>52</v>
      </c>
      <c r="AQ1525" t="s">
        <v>89</v>
      </c>
      <c r="AR1525" t="s"/>
      <c r="AS1525" t="s"/>
      <c r="AT1525" t="s">
        <v>90</v>
      </c>
      <c r="AU1525" t="s"/>
      <c r="AV1525" t="s"/>
      <c r="AW1525" t="s"/>
      <c r="AX1525" t="s"/>
      <c r="AY1525" t="n">
        <v>2071581</v>
      </c>
      <c r="AZ1525" t="s">
        <v>1941</v>
      </c>
      <c r="BA1525" t="s"/>
      <c r="BB1525" t="n">
        <v>250089</v>
      </c>
      <c r="BC1525" t="n">
        <v>13.302547</v>
      </c>
      <c r="BD1525" t="n">
        <v>52.506237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92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1942</v>
      </c>
      <c r="F1526" t="n">
        <v>2211911</v>
      </c>
      <c r="G1526" t="s">
        <v>74</v>
      </c>
      <c r="H1526" t="s">
        <v>75</v>
      </c>
      <c r="I1526" t="s"/>
      <c r="J1526" t="s">
        <v>74</v>
      </c>
      <c r="K1526" t="n">
        <v>59</v>
      </c>
      <c r="L1526" t="s">
        <v>76</v>
      </c>
      <c r="M1526" t="s"/>
      <c r="N1526" t="s">
        <v>1943</v>
      </c>
      <c r="O1526" t="s">
        <v>78</v>
      </c>
      <c r="P1526" t="s">
        <v>1944</v>
      </c>
      <c r="Q1526" t="s"/>
      <c r="R1526" t="s">
        <v>114</v>
      </c>
      <c r="S1526" t="s">
        <v>184</v>
      </c>
      <c r="T1526" t="s">
        <v>81</v>
      </c>
      <c r="U1526" t="s">
        <v>82</v>
      </c>
      <c r="V1526" t="s">
        <v>83</v>
      </c>
      <c r="W1526" t="s">
        <v>84</v>
      </c>
      <c r="X1526" t="s"/>
      <c r="Y1526" t="s">
        <v>85</v>
      </c>
      <c r="Z1526">
        <f>HYPERLINK("https://hotelmonitor-cachepage.eclerx.com/savepage/tk_15444261148791273_sr_2399.html","info")</f>
        <v/>
      </c>
      <c r="AA1526" t="n">
        <v>228050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>
        <v>88</v>
      </c>
      <c r="AO1526" t="s"/>
      <c r="AP1526" t="n">
        <v>13</v>
      </c>
      <c r="AQ1526" t="s">
        <v>89</v>
      </c>
      <c r="AR1526" t="s"/>
      <c r="AS1526" t="s"/>
      <c r="AT1526" t="s">
        <v>90</v>
      </c>
      <c r="AU1526" t="s"/>
      <c r="AV1526" t="s"/>
      <c r="AW1526" t="s"/>
      <c r="AX1526" t="s"/>
      <c r="AY1526" t="n">
        <v>2071684</v>
      </c>
      <c r="AZ1526" t="s">
        <v>1945</v>
      </c>
      <c r="BA1526" t="s"/>
      <c r="BB1526" t="n">
        <v>588354</v>
      </c>
      <c r="BC1526" t="n">
        <v>13.344621</v>
      </c>
      <c r="BD1526" t="n">
        <v>52.502733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92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1942</v>
      </c>
      <c r="F1527" t="n">
        <v>2211911</v>
      </c>
      <c r="G1527" t="s">
        <v>74</v>
      </c>
      <c r="H1527" t="s">
        <v>75</v>
      </c>
      <c r="I1527" t="s"/>
      <c r="J1527" t="s">
        <v>74</v>
      </c>
      <c r="K1527" t="n">
        <v>65</v>
      </c>
      <c r="L1527" t="s">
        <v>76</v>
      </c>
      <c r="M1527" t="s"/>
      <c r="N1527" t="s">
        <v>1946</v>
      </c>
      <c r="O1527" t="s">
        <v>78</v>
      </c>
      <c r="P1527" t="s">
        <v>1944</v>
      </c>
      <c r="Q1527" t="s"/>
      <c r="R1527" t="s">
        <v>114</v>
      </c>
      <c r="S1527" t="s">
        <v>311</v>
      </c>
      <c r="T1527" t="s">
        <v>81</v>
      </c>
      <c r="U1527" t="s">
        <v>82</v>
      </c>
      <c r="V1527" t="s">
        <v>83</v>
      </c>
      <c r="W1527" t="s">
        <v>84</v>
      </c>
      <c r="X1527" t="s"/>
      <c r="Y1527" t="s">
        <v>85</v>
      </c>
      <c r="Z1527">
        <f>HYPERLINK("https://hotelmonitor-cachepage.eclerx.com/savepage/tk_15444261148791273_sr_2399.html","info")</f>
        <v/>
      </c>
      <c r="AA1527" t="n">
        <v>228050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>
        <v>88</v>
      </c>
      <c r="AO1527" t="s"/>
      <c r="AP1527" t="n">
        <v>13</v>
      </c>
      <c r="AQ1527" t="s">
        <v>89</v>
      </c>
      <c r="AR1527" t="s"/>
      <c r="AS1527" t="s"/>
      <c r="AT1527" t="s">
        <v>90</v>
      </c>
      <c r="AU1527" t="s"/>
      <c r="AV1527" t="s"/>
      <c r="AW1527" t="s"/>
      <c r="AX1527" t="s"/>
      <c r="AY1527" t="n">
        <v>2071684</v>
      </c>
      <c r="AZ1527" t="s">
        <v>1945</v>
      </c>
      <c r="BA1527" t="s"/>
      <c r="BB1527" t="n">
        <v>588354</v>
      </c>
      <c r="BC1527" t="n">
        <v>13.344621</v>
      </c>
      <c r="BD1527" t="n">
        <v>52.502733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92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1942</v>
      </c>
      <c r="F1528" t="n">
        <v>2211911</v>
      </c>
      <c r="G1528" t="s">
        <v>74</v>
      </c>
      <c r="H1528" t="s">
        <v>75</v>
      </c>
      <c r="I1528" t="s"/>
      <c r="J1528" t="s">
        <v>74</v>
      </c>
      <c r="K1528" t="n">
        <v>59</v>
      </c>
      <c r="L1528" t="s">
        <v>76</v>
      </c>
      <c r="M1528" t="s"/>
      <c r="N1528" t="s">
        <v>1947</v>
      </c>
      <c r="O1528" t="s">
        <v>78</v>
      </c>
      <c r="P1528" t="s">
        <v>1944</v>
      </c>
      <c r="Q1528" t="s"/>
      <c r="R1528" t="s">
        <v>114</v>
      </c>
      <c r="S1528" t="s">
        <v>184</v>
      </c>
      <c r="T1528" t="s">
        <v>81</v>
      </c>
      <c r="U1528" t="s">
        <v>82</v>
      </c>
      <c r="V1528" t="s">
        <v>83</v>
      </c>
      <c r="W1528" t="s">
        <v>84</v>
      </c>
      <c r="X1528" t="s"/>
      <c r="Y1528" t="s">
        <v>85</v>
      </c>
      <c r="Z1528">
        <f>HYPERLINK("https://hotelmonitor-cachepage.eclerx.com/savepage/tk_15444261148791273_sr_2399.html","info")</f>
        <v/>
      </c>
      <c r="AA1528" t="n">
        <v>228050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>
        <v>88</v>
      </c>
      <c r="AO1528" t="s"/>
      <c r="AP1528" t="n">
        <v>13</v>
      </c>
      <c r="AQ1528" t="s">
        <v>89</v>
      </c>
      <c r="AR1528" t="s"/>
      <c r="AS1528" t="s"/>
      <c r="AT1528" t="s">
        <v>90</v>
      </c>
      <c r="AU1528" t="s"/>
      <c r="AV1528" t="s"/>
      <c r="AW1528" t="s"/>
      <c r="AX1528" t="s"/>
      <c r="AY1528" t="n">
        <v>2071684</v>
      </c>
      <c r="AZ1528" t="s">
        <v>1945</v>
      </c>
      <c r="BA1528" t="s"/>
      <c r="BB1528" t="n">
        <v>588354</v>
      </c>
      <c r="BC1528" t="n">
        <v>13.344621</v>
      </c>
      <c r="BD1528" t="n">
        <v>52.502733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92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1942</v>
      </c>
      <c r="F1529" t="n">
        <v>2211911</v>
      </c>
      <c r="G1529" t="s">
        <v>74</v>
      </c>
      <c r="H1529" t="s">
        <v>75</v>
      </c>
      <c r="I1529" t="s"/>
      <c r="J1529" t="s">
        <v>74</v>
      </c>
      <c r="K1529" t="n">
        <v>59</v>
      </c>
      <c r="L1529" t="s">
        <v>76</v>
      </c>
      <c r="M1529" t="s"/>
      <c r="N1529" t="s">
        <v>1948</v>
      </c>
      <c r="O1529" t="s">
        <v>78</v>
      </c>
      <c r="P1529" t="s">
        <v>1944</v>
      </c>
      <c r="Q1529" t="s"/>
      <c r="R1529" t="s">
        <v>114</v>
      </c>
      <c r="S1529" t="s">
        <v>184</v>
      </c>
      <c r="T1529" t="s">
        <v>81</v>
      </c>
      <c r="U1529" t="s">
        <v>82</v>
      </c>
      <c r="V1529" t="s">
        <v>83</v>
      </c>
      <c r="W1529" t="s">
        <v>84</v>
      </c>
      <c r="X1529" t="s"/>
      <c r="Y1529" t="s">
        <v>85</v>
      </c>
      <c r="Z1529">
        <f>HYPERLINK("https://hotelmonitor-cachepage.eclerx.com/savepage/tk_15444261148791273_sr_2399.html","info")</f>
        <v/>
      </c>
      <c r="AA1529" t="n">
        <v>228050</v>
      </c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>
        <v>88</v>
      </c>
      <c r="AO1529" t="s"/>
      <c r="AP1529" t="n">
        <v>13</v>
      </c>
      <c r="AQ1529" t="s">
        <v>89</v>
      </c>
      <c r="AR1529" t="s"/>
      <c r="AS1529" t="s"/>
      <c r="AT1529" t="s">
        <v>90</v>
      </c>
      <c r="AU1529" t="s"/>
      <c r="AV1529" t="s"/>
      <c r="AW1529" t="s"/>
      <c r="AX1529" t="s"/>
      <c r="AY1529" t="n">
        <v>2071684</v>
      </c>
      <c r="AZ1529" t="s">
        <v>1945</v>
      </c>
      <c r="BA1529" t="s"/>
      <c r="BB1529" t="n">
        <v>588354</v>
      </c>
      <c r="BC1529" t="n">
        <v>13.344621</v>
      </c>
      <c r="BD1529" t="n">
        <v>52.502733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92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1942</v>
      </c>
      <c r="F1530" t="n">
        <v>2211911</v>
      </c>
      <c r="G1530" t="s">
        <v>74</v>
      </c>
      <c r="H1530" t="s">
        <v>75</v>
      </c>
      <c r="I1530" t="s"/>
      <c r="J1530" t="s">
        <v>74</v>
      </c>
      <c r="K1530" t="n">
        <v>59</v>
      </c>
      <c r="L1530" t="s">
        <v>76</v>
      </c>
      <c r="M1530" t="s"/>
      <c r="N1530" t="s">
        <v>1947</v>
      </c>
      <c r="O1530" t="s">
        <v>78</v>
      </c>
      <c r="P1530" t="s">
        <v>1944</v>
      </c>
      <c r="Q1530" t="s"/>
      <c r="R1530" t="s">
        <v>114</v>
      </c>
      <c r="S1530" t="s">
        <v>184</v>
      </c>
      <c r="T1530" t="s">
        <v>81</v>
      </c>
      <c r="U1530" t="s">
        <v>82</v>
      </c>
      <c r="V1530" t="s">
        <v>83</v>
      </c>
      <c r="W1530" t="s">
        <v>84</v>
      </c>
      <c r="X1530" t="s"/>
      <c r="Y1530" t="s">
        <v>85</v>
      </c>
      <c r="Z1530">
        <f>HYPERLINK("https://hotelmonitor-cachepage.eclerx.com/savepage/tk_15444261148791273_sr_2399.html","info")</f>
        <v/>
      </c>
      <c r="AA1530" t="n">
        <v>228050</v>
      </c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>
        <v>88</v>
      </c>
      <c r="AO1530" t="s"/>
      <c r="AP1530" t="n">
        <v>13</v>
      </c>
      <c r="AQ1530" t="s">
        <v>89</v>
      </c>
      <c r="AR1530" t="s"/>
      <c r="AS1530" t="s"/>
      <c r="AT1530" t="s">
        <v>90</v>
      </c>
      <c r="AU1530" t="s"/>
      <c r="AV1530" t="s"/>
      <c r="AW1530" t="s"/>
      <c r="AX1530" t="s"/>
      <c r="AY1530" t="n">
        <v>2071684</v>
      </c>
      <c r="AZ1530" t="s">
        <v>1945</v>
      </c>
      <c r="BA1530" t="s"/>
      <c r="BB1530" t="n">
        <v>588354</v>
      </c>
      <c r="BC1530" t="n">
        <v>13.344621</v>
      </c>
      <c r="BD1530" t="n">
        <v>52.502733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92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1942</v>
      </c>
      <c r="F1531" t="n">
        <v>2211911</v>
      </c>
      <c r="G1531" t="s">
        <v>74</v>
      </c>
      <c r="H1531" t="s">
        <v>75</v>
      </c>
      <c r="I1531" t="s"/>
      <c r="J1531" t="s">
        <v>74</v>
      </c>
      <c r="K1531" t="n">
        <v>65</v>
      </c>
      <c r="L1531" t="s">
        <v>76</v>
      </c>
      <c r="M1531" t="s"/>
      <c r="N1531" t="s">
        <v>558</v>
      </c>
      <c r="O1531" t="s">
        <v>78</v>
      </c>
      <c r="P1531" t="s">
        <v>1944</v>
      </c>
      <c r="Q1531" t="s"/>
      <c r="R1531" t="s">
        <v>114</v>
      </c>
      <c r="S1531" t="s">
        <v>311</v>
      </c>
      <c r="T1531" t="s">
        <v>81</v>
      </c>
      <c r="U1531" t="s">
        <v>82</v>
      </c>
      <c r="V1531" t="s">
        <v>83</v>
      </c>
      <c r="W1531" t="s">
        <v>84</v>
      </c>
      <c r="X1531" t="s"/>
      <c r="Y1531" t="s">
        <v>85</v>
      </c>
      <c r="Z1531">
        <f>HYPERLINK("https://hotelmonitor-cachepage.eclerx.com/savepage/tk_15444261148791273_sr_2399.html","info")</f>
        <v/>
      </c>
      <c r="AA1531" t="n">
        <v>228050</v>
      </c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>
        <v>88</v>
      </c>
      <c r="AO1531" t="s"/>
      <c r="AP1531" t="n">
        <v>13</v>
      </c>
      <c r="AQ1531" t="s">
        <v>89</v>
      </c>
      <c r="AR1531" t="s"/>
      <c r="AS1531" t="s"/>
      <c r="AT1531" t="s">
        <v>90</v>
      </c>
      <c r="AU1531" t="s"/>
      <c r="AV1531" t="s"/>
      <c r="AW1531" t="s"/>
      <c r="AX1531" t="s"/>
      <c r="AY1531" t="n">
        <v>2071684</v>
      </c>
      <c r="AZ1531" t="s">
        <v>1945</v>
      </c>
      <c r="BA1531" t="s"/>
      <c r="BB1531" t="n">
        <v>588354</v>
      </c>
      <c r="BC1531" t="n">
        <v>13.344621</v>
      </c>
      <c r="BD1531" t="n">
        <v>52.502733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92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1942</v>
      </c>
      <c r="F1532" t="n">
        <v>2211911</v>
      </c>
      <c r="G1532" t="s">
        <v>74</v>
      </c>
      <c r="H1532" t="s">
        <v>75</v>
      </c>
      <c r="I1532" t="s"/>
      <c r="J1532" t="s">
        <v>74</v>
      </c>
      <c r="K1532" t="n">
        <v>69</v>
      </c>
      <c r="L1532" t="s">
        <v>76</v>
      </c>
      <c r="M1532" t="s"/>
      <c r="N1532" t="s">
        <v>1948</v>
      </c>
      <c r="O1532" t="s">
        <v>78</v>
      </c>
      <c r="P1532" t="s">
        <v>1944</v>
      </c>
      <c r="Q1532" t="s"/>
      <c r="R1532" t="s">
        <v>114</v>
      </c>
      <c r="S1532" t="s">
        <v>186</v>
      </c>
      <c r="T1532" t="s">
        <v>81</v>
      </c>
      <c r="U1532" t="s">
        <v>82</v>
      </c>
      <c r="V1532" t="s">
        <v>83</v>
      </c>
      <c r="W1532" t="s">
        <v>108</v>
      </c>
      <c r="X1532" t="s"/>
      <c r="Y1532" t="s">
        <v>85</v>
      </c>
      <c r="Z1532">
        <f>HYPERLINK("https://hotelmonitor-cachepage.eclerx.com/savepage/tk_15444261148791273_sr_2399.html","info")</f>
        <v/>
      </c>
      <c r="AA1532" t="n">
        <v>228050</v>
      </c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>
        <v>88</v>
      </c>
      <c r="AO1532" t="s"/>
      <c r="AP1532" t="n">
        <v>13</v>
      </c>
      <c r="AQ1532" t="s">
        <v>89</v>
      </c>
      <c r="AR1532" t="s"/>
      <c r="AS1532" t="s"/>
      <c r="AT1532" t="s">
        <v>90</v>
      </c>
      <c r="AU1532" t="s"/>
      <c r="AV1532" t="s"/>
      <c r="AW1532" t="s"/>
      <c r="AX1532" t="s"/>
      <c r="AY1532" t="n">
        <v>2071684</v>
      </c>
      <c r="AZ1532" t="s">
        <v>1945</v>
      </c>
      <c r="BA1532" t="s"/>
      <c r="BB1532" t="n">
        <v>588354</v>
      </c>
      <c r="BC1532" t="n">
        <v>13.344621</v>
      </c>
      <c r="BD1532" t="n">
        <v>52.502733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92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1942</v>
      </c>
      <c r="F1533" t="n">
        <v>2211911</v>
      </c>
      <c r="G1533" t="s">
        <v>74</v>
      </c>
      <c r="H1533" t="s">
        <v>75</v>
      </c>
      <c r="I1533" t="s"/>
      <c r="J1533" t="s">
        <v>74</v>
      </c>
      <c r="K1533" t="n">
        <v>69</v>
      </c>
      <c r="L1533" t="s">
        <v>76</v>
      </c>
      <c r="M1533" t="s"/>
      <c r="N1533" t="s">
        <v>1947</v>
      </c>
      <c r="O1533" t="s">
        <v>78</v>
      </c>
      <c r="P1533" t="s">
        <v>1944</v>
      </c>
      <c r="Q1533" t="s"/>
      <c r="R1533" t="s">
        <v>114</v>
      </c>
      <c r="S1533" t="s">
        <v>186</v>
      </c>
      <c r="T1533" t="s">
        <v>81</v>
      </c>
      <c r="U1533" t="s">
        <v>82</v>
      </c>
      <c r="V1533" t="s">
        <v>83</v>
      </c>
      <c r="W1533" t="s">
        <v>108</v>
      </c>
      <c r="X1533" t="s"/>
      <c r="Y1533" t="s">
        <v>85</v>
      </c>
      <c r="Z1533">
        <f>HYPERLINK("https://hotelmonitor-cachepage.eclerx.com/savepage/tk_15444261148791273_sr_2399.html","info")</f>
        <v/>
      </c>
      <c r="AA1533" t="n">
        <v>228050</v>
      </c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>
        <v>88</v>
      </c>
      <c r="AO1533" t="s"/>
      <c r="AP1533" t="n">
        <v>13</v>
      </c>
      <c r="AQ1533" t="s">
        <v>89</v>
      </c>
      <c r="AR1533" t="s"/>
      <c r="AS1533" t="s"/>
      <c r="AT1533" t="s">
        <v>90</v>
      </c>
      <c r="AU1533" t="s"/>
      <c r="AV1533" t="s"/>
      <c r="AW1533" t="s"/>
      <c r="AX1533" t="s"/>
      <c r="AY1533" t="n">
        <v>2071684</v>
      </c>
      <c r="AZ1533" t="s">
        <v>1945</v>
      </c>
      <c r="BA1533" t="s"/>
      <c r="BB1533" t="n">
        <v>588354</v>
      </c>
      <c r="BC1533" t="n">
        <v>13.344621</v>
      </c>
      <c r="BD1533" t="n">
        <v>52.502733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92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1942</v>
      </c>
      <c r="F1534" t="n">
        <v>2211911</v>
      </c>
      <c r="G1534" t="s">
        <v>74</v>
      </c>
      <c r="H1534" t="s">
        <v>75</v>
      </c>
      <c r="I1534" t="s"/>
      <c r="J1534" t="s">
        <v>74</v>
      </c>
      <c r="K1534" t="n">
        <v>69</v>
      </c>
      <c r="L1534" t="s">
        <v>76</v>
      </c>
      <c r="M1534" t="s"/>
      <c r="N1534" t="s">
        <v>1948</v>
      </c>
      <c r="O1534" t="s">
        <v>78</v>
      </c>
      <c r="P1534" t="s">
        <v>1944</v>
      </c>
      <c r="Q1534" t="s"/>
      <c r="R1534" t="s">
        <v>114</v>
      </c>
      <c r="S1534" t="s">
        <v>186</v>
      </c>
      <c r="T1534" t="s">
        <v>81</v>
      </c>
      <c r="U1534" t="s">
        <v>82</v>
      </c>
      <c r="V1534" t="s">
        <v>83</v>
      </c>
      <c r="W1534" t="s">
        <v>108</v>
      </c>
      <c r="X1534" t="s"/>
      <c r="Y1534" t="s">
        <v>85</v>
      </c>
      <c r="Z1534">
        <f>HYPERLINK("https://hotelmonitor-cachepage.eclerx.com/savepage/tk_15444261148791273_sr_2399.html","info")</f>
        <v/>
      </c>
      <c r="AA1534" t="n">
        <v>228050</v>
      </c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>
        <v>88</v>
      </c>
      <c r="AO1534" t="s"/>
      <c r="AP1534" t="n">
        <v>13</v>
      </c>
      <c r="AQ1534" t="s">
        <v>89</v>
      </c>
      <c r="AR1534" t="s"/>
      <c r="AS1534" t="s"/>
      <c r="AT1534" t="s">
        <v>90</v>
      </c>
      <c r="AU1534" t="s"/>
      <c r="AV1534" t="s"/>
      <c r="AW1534" t="s"/>
      <c r="AX1534" t="s"/>
      <c r="AY1534" t="n">
        <v>2071684</v>
      </c>
      <c r="AZ1534" t="s">
        <v>1945</v>
      </c>
      <c r="BA1534" t="s"/>
      <c r="BB1534" t="n">
        <v>588354</v>
      </c>
      <c r="BC1534" t="n">
        <v>13.344621</v>
      </c>
      <c r="BD1534" t="n">
        <v>52.502733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92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1942</v>
      </c>
      <c r="F1535" t="n">
        <v>2211911</v>
      </c>
      <c r="G1535" t="s">
        <v>74</v>
      </c>
      <c r="H1535" t="s">
        <v>75</v>
      </c>
      <c r="I1535" t="s"/>
      <c r="J1535" t="s">
        <v>74</v>
      </c>
      <c r="K1535" t="n">
        <v>69</v>
      </c>
      <c r="L1535" t="s">
        <v>76</v>
      </c>
      <c r="M1535" t="s"/>
      <c r="N1535" t="s">
        <v>1947</v>
      </c>
      <c r="O1535" t="s">
        <v>78</v>
      </c>
      <c r="P1535" t="s">
        <v>1944</v>
      </c>
      <c r="Q1535" t="s"/>
      <c r="R1535" t="s">
        <v>114</v>
      </c>
      <c r="S1535" t="s">
        <v>186</v>
      </c>
      <c r="T1535" t="s">
        <v>81</v>
      </c>
      <c r="U1535" t="s">
        <v>82</v>
      </c>
      <c r="V1535" t="s">
        <v>83</v>
      </c>
      <c r="W1535" t="s">
        <v>108</v>
      </c>
      <c r="X1535" t="s"/>
      <c r="Y1535" t="s">
        <v>85</v>
      </c>
      <c r="Z1535">
        <f>HYPERLINK("https://hotelmonitor-cachepage.eclerx.com/savepage/tk_15444261148791273_sr_2399.html","info")</f>
        <v/>
      </c>
      <c r="AA1535" t="n">
        <v>228050</v>
      </c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>
        <v>88</v>
      </c>
      <c r="AO1535" t="s"/>
      <c r="AP1535" t="n">
        <v>13</v>
      </c>
      <c r="AQ1535" t="s">
        <v>89</v>
      </c>
      <c r="AR1535" t="s"/>
      <c r="AS1535" t="s"/>
      <c r="AT1535" t="s">
        <v>90</v>
      </c>
      <c r="AU1535" t="s"/>
      <c r="AV1535" t="s"/>
      <c r="AW1535" t="s"/>
      <c r="AX1535" t="s"/>
      <c r="AY1535" t="n">
        <v>2071684</v>
      </c>
      <c r="AZ1535" t="s">
        <v>1945</v>
      </c>
      <c r="BA1535" t="s"/>
      <c r="BB1535" t="n">
        <v>588354</v>
      </c>
      <c r="BC1535" t="n">
        <v>13.344621</v>
      </c>
      <c r="BD1535" t="n">
        <v>52.502733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92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1942</v>
      </c>
      <c r="F1536" t="n">
        <v>2211911</v>
      </c>
      <c r="G1536" t="s">
        <v>74</v>
      </c>
      <c r="H1536" t="s">
        <v>75</v>
      </c>
      <c r="I1536" t="s"/>
      <c r="J1536" t="s">
        <v>74</v>
      </c>
      <c r="K1536" t="n">
        <v>87</v>
      </c>
      <c r="L1536" t="s">
        <v>76</v>
      </c>
      <c r="M1536" t="s"/>
      <c r="N1536" t="s">
        <v>1946</v>
      </c>
      <c r="O1536" t="s">
        <v>78</v>
      </c>
      <c r="P1536" t="s">
        <v>1944</v>
      </c>
      <c r="Q1536" t="s"/>
      <c r="R1536" t="s">
        <v>114</v>
      </c>
      <c r="S1536" t="s">
        <v>130</v>
      </c>
      <c r="T1536" t="s">
        <v>81</v>
      </c>
      <c r="U1536" t="s">
        <v>82</v>
      </c>
      <c r="V1536" t="s">
        <v>83</v>
      </c>
      <c r="W1536" t="s">
        <v>108</v>
      </c>
      <c r="X1536" t="s"/>
      <c r="Y1536" t="s">
        <v>85</v>
      </c>
      <c r="Z1536">
        <f>HYPERLINK("https://hotelmonitor-cachepage.eclerx.com/savepage/tk_15444261148791273_sr_2399.html","info")</f>
        <v/>
      </c>
      <c r="AA1536" t="n">
        <v>228050</v>
      </c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>
        <v>88</v>
      </c>
      <c r="AO1536" t="s"/>
      <c r="AP1536" t="n">
        <v>13</v>
      </c>
      <c r="AQ1536" t="s">
        <v>89</v>
      </c>
      <c r="AR1536" t="s"/>
      <c r="AS1536" t="s"/>
      <c r="AT1536" t="s">
        <v>90</v>
      </c>
      <c r="AU1536" t="s"/>
      <c r="AV1536" t="s"/>
      <c r="AW1536" t="s"/>
      <c r="AX1536" t="s"/>
      <c r="AY1536" t="n">
        <v>2071684</v>
      </c>
      <c r="AZ1536" t="s">
        <v>1945</v>
      </c>
      <c r="BA1536" t="s"/>
      <c r="BB1536" t="n">
        <v>588354</v>
      </c>
      <c r="BC1536" t="n">
        <v>13.344621</v>
      </c>
      <c r="BD1536" t="n">
        <v>52.502733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92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1942</v>
      </c>
      <c r="F1537" t="n">
        <v>2211911</v>
      </c>
      <c r="G1537" t="s">
        <v>74</v>
      </c>
      <c r="H1537" t="s">
        <v>75</v>
      </c>
      <c r="I1537" t="s"/>
      <c r="J1537" t="s">
        <v>74</v>
      </c>
      <c r="K1537" t="n">
        <v>87</v>
      </c>
      <c r="L1537" t="s">
        <v>76</v>
      </c>
      <c r="M1537" t="s"/>
      <c r="N1537" t="s">
        <v>558</v>
      </c>
      <c r="O1537" t="s">
        <v>78</v>
      </c>
      <c r="P1537" t="s">
        <v>1944</v>
      </c>
      <c r="Q1537" t="s"/>
      <c r="R1537" t="s">
        <v>114</v>
      </c>
      <c r="S1537" t="s">
        <v>130</v>
      </c>
      <c r="T1537" t="s">
        <v>81</v>
      </c>
      <c r="U1537" t="s">
        <v>82</v>
      </c>
      <c r="V1537" t="s">
        <v>83</v>
      </c>
      <c r="W1537" t="s">
        <v>108</v>
      </c>
      <c r="X1537" t="s"/>
      <c r="Y1537" t="s">
        <v>85</v>
      </c>
      <c r="Z1537">
        <f>HYPERLINK("https://hotelmonitor-cachepage.eclerx.com/savepage/tk_15444261148791273_sr_2399.html","info")</f>
        <v/>
      </c>
      <c r="AA1537" t="n">
        <v>228050</v>
      </c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>
        <v>88</v>
      </c>
      <c r="AO1537" t="s"/>
      <c r="AP1537" t="n">
        <v>13</v>
      </c>
      <c r="AQ1537" t="s">
        <v>89</v>
      </c>
      <c r="AR1537" t="s"/>
      <c r="AS1537" t="s"/>
      <c r="AT1537" t="s">
        <v>90</v>
      </c>
      <c r="AU1537" t="s"/>
      <c r="AV1537" t="s"/>
      <c r="AW1537" t="s"/>
      <c r="AX1537" t="s"/>
      <c r="AY1537" t="n">
        <v>2071684</v>
      </c>
      <c r="AZ1537" t="s">
        <v>1945</v>
      </c>
      <c r="BA1537" t="s"/>
      <c r="BB1537" t="n">
        <v>588354</v>
      </c>
      <c r="BC1537" t="n">
        <v>13.344621</v>
      </c>
      <c r="BD1537" t="n">
        <v>52.502733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92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1949</v>
      </c>
      <c r="F1538" t="n">
        <v>3578701</v>
      </c>
      <c r="G1538" t="s">
        <v>74</v>
      </c>
      <c r="H1538" t="s">
        <v>75</v>
      </c>
      <c r="I1538" t="s"/>
      <c r="J1538" t="s">
        <v>74</v>
      </c>
      <c r="K1538" t="n">
        <v>75</v>
      </c>
      <c r="L1538" t="s">
        <v>76</v>
      </c>
      <c r="M1538" t="s"/>
      <c r="N1538" t="s">
        <v>121</v>
      </c>
      <c r="O1538" t="s">
        <v>78</v>
      </c>
      <c r="P1538" t="s">
        <v>1950</v>
      </c>
      <c r="Q1538" t="s"/>
      <c r="R1538" t="s">
        <v>114</v>
      </c>
      <c r="S1538" t="s">
        <v>419</v>
      </c>
      <c r="T1538" t="s">
        <v>81</v>
      </c>
      <c r="U1538" t="s">
        <v>82</v>
      </c>
      <c r="V1538" t="s">
        <v>83</v>
      </c>
      <c r="W1538" t="s">
        <v>108</v>
      </c>
      <c r="X1538" t="s"/>
      <c r="Y1538" t="s">
        <v>85</v>
      </c>
      <c r="Z1538">
        <f>HYPERLINK("https://hotelmonitor-cachepage.eclerx.com/savepage/tk_15444270858518987_sr_2399.html","info")</f>
        <v/>
      </c>
      <c r="AA1538" t="n">
        <v>215963</v>
      </c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>
        <v>88</v>
      </c>
      <c r="AO1538" t="s"/>
      <c r="AP1538" t="n">
        <v>300</v>
      </c>
      <c r="AQ1538" t="s">
        <v>89</v>
      </c>
      <c r="AR1538" t="s"/>
      <c r="AS1538" t="s"/>
      <c r="AT1538" t="s">
        <v>90</v>
      </c>
      <c r="AU1538" t="s"/>
      <c r="AV1538" t="s"/>
      <c r="AW1538" t="s"/>
      <c r="AX1538" t="s"/>
      <c r="AY1538" t="n">
        <v>2071752</v>
      </c>
      <c r="AZ1538" t="s">
        <v>1951</v>
      </c>
      <c r="BA1538" t="s"/>
      <c r="BB1538" t="n">
        <v>41942</v>
      </c>
      <c r="BC1538" t="n">
        <v>13.186223</v>
      </c>
      <c r="BD1538" t="n">
        <v>52.538091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92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1952</v>
      </c>
      <c r="F1539" t="n">
        <v>529944</v>
      </c>
      <c r="G1539" t="s">
        <v>74</v>
      </c>
      <c r="H1539" t="s">
        <v>75</v>
      </c>
      <c r="I1539" t="s"/>
      <c r="J1539" t="s">
        <v>74</v>
      </c>
      <c r="K1539" t="n">
        <v>147</v>
      </c>
      <c r="L1539" t="s">
        <v>76</v>
      </c>
      <c r="M1539" t="s"/>
      <c r="N1539" t="s">
        <v>1953</v>
      </c>
      <c r="O1539" t="s">
        <v>78</v>
      </c>
      <c r="P1539" t="s">
        <v>1954</v>
      </c>
      <c r="Q1539" t="s"/>
      <c r="R1539" t="s">
        <v>277</v>
      </c>
      <c r="S1539" t="s">
        <v>1955</v>
      </c>
      <c r="T1539" t="s">
        <v>81</v>
      </c>
      <c r="U1539" t="s">
        <v>82</v>
      </c>
      <c r="V1539" t="s">
        <v>83</v>
      </c>
      <c r="W1539" t="s">
        <v>84</v>
      </c>
      <c r="X1539" t="s"/>
      <c r="Y1539" t="s">
        <v>85</v>
      </c>
      <c r="Z1539">
        <f>HYPERLINK("https://hotelmonitor-cachepage.eclerx.com/savepage/tk_15444268084945886_sr_2399.html","info")</f>
        <v/>
      </c>
      <c r="AA1539" t="n">
        <v>99075</v>
      </c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>
        <v>88</v>
      </c>
      <c r="AO1539" t="s"/>
      <c r="AP1539" t="n">
        <v>217</v>
      </c>
      <c r="AQ1539" t="s">
        <v>89</v>
      </c>
      <c r="AR1539" t="s"/>
      <c r="AS1539" t="s"/>
      <c r="AT1539" t="s">
        <v>90</v>
      </c>
      <c r="AU1539" t="s"/>
      <c r="AV1539" t="s"/>
      <c r="AW1539" t="s"/>
      <c r="AX1539" t="s"/>
      <c r="AY1539" t="n">
        <v>230689</v>
      </c>
      <c r="AZ1539" t="s">
        <v>1956</v>
      </c>
      <c r="BA1539" t="s"/>
      <c r="BB1539" t="n">
        <v>65746</v>
      </c>
      <c r="BC1539" t="n">
        <v>13.390961</v>
      </c>
      <c r="BD1539" t="n">
        <v>52.514647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92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1952</v>
      </c>
      <c r="F1540" t="n">
        <v>529944</v>
      </c>
      <c r="G1540" t="s">
        <v>74</v>
      </c>
      <c r="H1540" t="s">
        <v>75</v>
      </c>
      <c r="I1540" t="s"/>
      <c r="J1540" t="s">
        <v>74</v>
      </c>
      <c r="K1540" t="n">
        <v>184</v>
      </c>
      <c r="L1540" t="s">
        <v>76</v>
      </c>
      <c r="M1540" t="s"/>
      <c r="N1540" t="s">
        <v>1957</v>
      </c>
      <c r="O1540" t="s">
        <v>78</v>
      </c>
      <c r="P1540" t="s">
        <v>1954</v>
      </c>
      <c r="Q1540" t="s"/>
      <c r="R1540" t="s">
        <v>277</v>
      </c>
      <c r="S1540" t="s">
        <v>1958</v>
      </c>
      <c r="T1540" t="s">
        <v>81</v>
      </c>
      <c r="U1540" t="s">
        <v>82</v>
      </c>
      <c r="V1540" t="s">
        <v>83</v>
      </c>
      <c r="W1540" t="s">
        <v>84</v>
      </c>
      <c r="X1540" t="s"/>
      <c r="Y1540" t="s">
        <v>85</v>
      </c>
      <c r="Z1540">
        <f>HYPERLINK("https://hotelmonitor-cachepage.eclerx.com/savepage/tk_15444268084945886_sr_2399.html","info")</f>
        <v/>
      </c>
      <c r="AA1540" t="n">
        <v>99075</v>
      </c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>
        <v>88</v>
      </c>
      <c r="AO1540" t="s"/>
      <c r="AP1540" t="n">
        <v>217</v>
      </c>
      <c r="AQ1540" t="s">
        <v>89</v>
      </c>
      <c r="AR1540" t="s"/>
      <c r="AS1540" t="s"/>
      <c r="AT1540" t="s">
        <v>90</v>
      </c>
      <c r="AU1540" t="s"/>
      <c r="AV1540" t="s"/>
      <c r="AW1540" t="s"/>
      <c r="AX1540" t="s"/>
      <c r="AY1540" t="n">
        <v>230689</v>
      </c>
      <c r="AZ1540" t="s">
        <v>1956</v>
      </c>
      <c r="BA1540" t="s"/>
      <c r="BB1540" t="n">
        <v>65746</v>
      </c>
      <c r="BC1540" t="n">
        <v>13.390961</v>
      </c>
      <c r="BD1540" t="n">
        <v>52.514647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92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1952</v>
      </c>
      <c r="F1541" t="n">
        <v>529944</v>
      </c>
      <c r="G1541" t="s">
        <v>74</v>
      </c>
      <c r="H1541" t="s">
        <v>75</v>
      </c>
      <c r="I1541" t="s"/>
      <c r="J1541" t="s">
        <v>74</v>
      </c>
      <c r="K1541" t="n">
        <v>147</v>
      </c>
      <c r="L1541" t="s">
        <v>76</v>
      </c>
      <c r="M1541" t="s"/>
      <c r="N1541" t="s">
        <v>1959</v>
      </c>
      <c r="O1541" t="s">
        <v>78</v>
      </c>
      <c r="P1541" t="s">
        <v>1954</v>
      </c>
      <c r="Q1541" t="s"/>
      <c r="R1541" t="s">
        <v>277</v>
      </c>
      <c r="S1541" t="s">
        <v>1955</v>
      </c>
      <c r="T1541" t="s">
        <v>81</v>
      </c>
      <c r="U1541" t="s">
        <v>82</v>
      </c>
      <c r="V1541" t="s">
        <v>83</v>
      </c>
      <c r="W1541" t="s">
        <v>84</v>
      </c>
      <c r="X1541" t="s"/>
      <c r="Y1541" t="s">
        <v>85</v>
      </c>
      <c r="Z1541">
        <f>HYPERLINK("https://hotelmonitor-cachepage.eclerx.com/savepage/tk_15444268084945886_sr_2399.html","info")</f>
        <v/>
      </c>
      <c r="AA1541" t="n">
        <v>99075</v>
      </c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>
        <v>88</v>
      </c>
      <c r="AO1541" t="s"/>
      <c r="AP1541" t="n">
        <v>217</v>
      </c>
      <c r="AQ1541" t="s">
        <v>89</v>
      </c>
      <c r="AR1541" t="s"/>
      <c r="AS1541" t="s"/>
      <c r="AT1541" t="s">
        <v>90</v>
      </c>
      <c r="AU1541" t="s"/>
      <c r="AV1541" t="s"/>
      <c r="AW1541" t="s"/>
      <c r="AX1541" t="s"/>
      <c r="AY1541" t="n">
        <v>230689</v>
      </c>
      <c r="AZ1541" t="s">
        <v>1956</v>
      </c>
      <c r="BA1541" t="s"/>
      <c r="BB1541" t="n">
        <v>65746</v>
      </c>
      <c r="BC1541" t="n">
        <v>13.390961</v>
      </c>
      <c r="BD1541" t="n">
        <v>52.514647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92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1952</v>
      </c>
      <c r="F1542" t="n">
        <v>529944</v>
      </c>
      <c r="G1542" t="s">
        <v>74</v>
      </c>
      <c r="H1542" t="s">
        <v>75</v>
      </c>
      <c r="I1542" t="s"/>
      <c r="J1542" t="s">
        <v>74</v>
      </c>
      <c r="K1542" t="n">
        <v>163</v>
      </c>
      <c r="L1542" t="s">
        <v>76</v>
      </c>
      <c r="M1542" t="s"/>
      <c r="N1542" t="s">
        <v>1959</v>
      </c>
      <c r="O1542" t="s">
        <v>78</v>
      </c>
      <c r="P1542" t="s">
        <v>1954</v>
      </c>
      <c r="Q1542" t="s"/>
      <c r="R1542" t="s">
        <v>277</v>
      </c>
      <c r="S1542" t="s">
        <v>355</v>
      </c>
      <c r="T1542" t="s">
        <v>81</v>
      </c>
      <c r="U1542" t="s">
        <v>82</v>
      </c>
      <c r="V1542" t="s">
        <v>83</v>
      </c>
      <c r="W1542" t="s">
        <v>84</v>
      </c>
      <c r="X1542" t="s"/>
      <c r="Y1542" t="s">
        <v>85</v>
      </c>
      <c r="Z1542">
        <f>HYPERLINK("https://hotelmonitor-cachepage.eclerx.com/savepage/tk_15444268084945886_sr_2399.html","info")</f>
        <v/>
      </c>
      <c r="AA1542" t="n">
        <v>99075</v>
      </c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>
        <v>88</v>
      </c>
      <c r="AO1542" t="s"/>
      <c r="AP1542" t="n">
        <v>217</v>
      </c>
      <c r="AQ1542" t="s">
        <v>89</v>
      </c>
      <c r="AR1542" t="s"/>
      <c r="AS1542" t="s"/>
      <c r="AT1542" t="s">
        <v>90</v>
      </c>
      <c r="AU1542" t="s"/>
      <c r="AV1542" t="s"/>
      <c r="AW1542" t="s"/>
      <c r="AX1542" t="s"/>
      <c r="AY1542" t="n">
        <v>230689</v>
      </c>
      <c r="AZ1542" t="s">
        <v>1956</v>
      </c>
      <c r="BA1542" t="s"/>
      <c r="BB1542" t="n">
        <v>65746</v>
      </c>
      <c r="BC1542" t="n">
        <v>13.390961</v>
      </c>
      <c r="BD1542" t="n">
        <v>52.514647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92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1952</v>
      </c>
      <c r="F1543" t="n">
        <v>529944</v>
      </c>
      <c r="G1543" t="s">
        <v>74</v>
      </c>
      <c r="H1543" t="s">
        <v>75</v>
      </c>
      <c r="I1543" t="s"/>
      <c r="J1543" t="s">
        <v>74</v>
      </c>
      <c r="K1543" t="n">
        <v>163</v>
      </c>
      <c r="L1543" t="s">
        <v>76</v>
      </c>
      <c r="M1543" t="s"/>
      <c r="N1543" t="s">
        <v>1959</v>
      </c>
      <c r="O1543" t="s">
        <v>78</v>
      </c>
      <c r="P1543" t="s">
        <v>1954</v>
      </c>
      <c r="Q1543" t="s"/>
      <c r="R1543" t="s">
        <v>277</v>
      </c>
      <c r="S1543" t="s">
        <v>355</v>
      </c>
      <c r="T1543" t="s">
        <v>81</v>
      </c>
      <c r="U1543" t="s">
        <v>82</v>
      </c>
      <c r="V1543" t="s">
        <v>83</v>
      </c>
      <c r="W1543" t="s">
        <v>84</v>
      </c>
      <c r="X1543" t="s"/>
      <c r="Y1543" t="s">
        <v>85</v>
      </c>
      <c r="Z1543">
        <f>HYPERLINK("https://hotelmonitor-cachepage.eclerx.com/savepage/tk_15444268084945886_sr_2399.html","info")</f>
        <v/>
      </c>
      <c r="AA1543" t="n">
        <v>99075</v>
      </c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>
        <v>88</v>
      </c>
      <c r="AO1543" t="s"/>
      <c r="AP1543" t="n">
        <v>217</v>
      </c>
      <c r="AQ1543" t="s">
        <v>89</v>
      </c>
      <c r="AR1543" t="s"/>
      <c r="AS1543" t="s"/>
      <c r="AT1543" t="s">
        <v>90</v>
      </c>
      <c r="AU1543" t="s"/>
      <c r="AV1543" t="s"/>
      <c r="AW1543" t="s"/>
      <c r="AX1543" t="s"/>
      <c r="AY1543" t="n">
        <v>230689</v>
      </c>
      <c r="AZ1543" t="s">
        <v>1956</v>
      </c>
      <c r="BA1543" t="s"/>
      <c r="BB1543" t="n">
        <v>65746</v>
      </c>
      <c r="BC1543" t="n">
        <v>13.390961</v>
      </c>
      <c r="BD1543" t="n">
        <v>52.514647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92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1952</v>
      </c>
      <c r="F1544" t="n">
        <v>529944</v>
      </c>
      <c r="G1544" t="s">
        <v>74</v>
      </c>
      <c r="H1544" t="s">
        <v>75</v>
      </c>
      <c r="I1544" t="s"/>
      <c r="J1544" t="s">
        <v>74</v>
      </c>
      <c r="K1544" t="n">
        <v>177</v>
      </c>
      <c r="L1544" t="s">
        <v>76</v>
      </c>
      <c r="M1544" t="s"/>
      <c r="N1544" t="s">
        <v>1960</v>
      </c>
      <c r="O1544" t="s">
        <v>78</v>
      </c>
      <c r="P1544" t="s">
        <v>1954</v>
      </c>
      <c r="Q1544" t="s"/>
      <c r="R1544" t="s">
        <v>277</v>
      </c>
      <c r="S1544" t="s">
        <v>237</v>
      </c>
      <c r="T1544" t="s">
        <v>81</v>
      </c>
      <c r="U1544" t="s">
        <v>82</v>
      </c>
      <c r="V1544" t="s">
        <v>83</v>
      </c>
      <c r="W1544" t="s">
        <v>84</v>
      </c>
      <c r="X1544" t="s"/>
      <c r="Y1544" t="s">
        <v>85</v>
      </c>
      <c r="Z1544">
        <f>HYPERLINK("https://hotelmonitor-cachepage.eclerx.com/savepage/tk_15444268084945886_sr_2399.html","info")</f>
        <v/>
      </c>
      <c r="AA1544" t="n">
        <v>99075</v>
      </c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>
        <v>88</v>
      </c>
      <c r="AO1544" t="s"/>
      <c r="AP1544" t="n">
        <v>217</v>
      </c>
      <c r="AQ1544" t="s">
        <v>89</v>
      </c>
      <c r="AR1544" t="s"/>
      <c r="AS1544" t="s"/>
      <c r="AT1544" t="s">
        <v>90</v>
      </c>
      <c r="AU1544" t="s"/>
      <c r="AV1544" t="s"/>
      <c r="AW1544" t="s"/>
      <c r="AX1544" t="s"/>
      <c r="AY1544" t="n">
        <v>230689</v>
      </c>
      <c r="AZ1544" t="s">
        <v>1956</v>
      </c>
      <c r="BA1544" t="s"/>
      <c r="BB1544" t="n">
        <v>65746</v>
      </c>
      <c r="BC1544" t="n">
        <v>13.390961</v>
      </c>
      <c r="BD1544" t="n">
        <v>52.514647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92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1952</v>
      </c>
      <c r="F1545" t="n">
        <v>529944</v>
      </c>
      <c r="G1545" t="s">
        <v>74</v>
      </c>
      <c r="H1545" t="s">
        <v>75</v>
      </c>
      <c r="I1545" t="s"/>
      <c r="J1545" t="s">
        <v>74</v>
      </c>
      <c r="K1545" t="n">
        <v>177</v>
      </c>
      <c r="L1545" t="s">
        <v>76</v>
      </c>
      <c r="M1545" t="s"/>
      <c r="N1545" t="s">
        <v>1960</v>
      </c>
      <c r="O1545" t="s">
        <v>78</v>
      </c>
      <c r="P1545" t="s">
        <v>1954</v>
      </c>
      <c r="Q1545" t="s"/>
      <c r="R1545" t="s">
        <v>277</v>
      </c>
      <c r="S1545" t="s">
        <v>237</v>
      </c>
      <c r="T1545" t="s">
        <v>81</v>
      </c>
      <c r="U1545" t="s">
        <v>82</v>
      </c>
      <c r="V1545" t="s">
        <v>83</v>
      </c>
      <c r="W1545" t="s">
        <v>84</v>
      </c>
      <c r="X1545" t="s"/>
      <c r="Y1545" t="s">
        <v>85</v>
      </c>
      <c r="Z1545">
        <f>HYPERLINK("https://hotelmonitor-cachepage.eclerx.com/savepage/tk_15444268084945886_sr_2399.html","info")</f>
        <v/>
      </c>
      <c r="AA1545" t="n">
        <v>99075</v>
      </c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>
        <v>88</v>
      </c>
      <c r="AO1545" t="s"/>
      <c r="AP1545" t="n">
        <v>217</v>
      </c>
      <c r="AQ1545" t="s">
        <v>89</v>
      </c>
      <c r="AR1545" t="s"/>
      <c r="AS1545" t="s"/>
      <c r="AT1545" t="s">
        <v>90</v>
      </c>
      <c r="AU1545" t="s"/>
      <c r="AV1545" t="s"/>
      <c r="AW1545" t="s"/>
      <c r="AX1545" t="s"/>
      <c r="AY1545" t="n">
        <v>230689</v>
      </c>
      <c r="AZ1545" t="s">
        <v>1956</v>
      </c>
      <c r="BA1545" t="s"/>
      <c r="BB1545" t="n">
        <v>65746</v>
      </c>
      <c r="BC1545" t="n">
        <v>13.390961</v>
      </c>
      <c r="BD1545" t="n">
        <v>52.514647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92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1952</v>
      </c>
      <c r="F1546" t="n">
        <v>529944</v>
      </c>
      <c r="G1546" t="s">
        <v>74</v>
      </c>
      <c r="H1546" t="s">
        <v>75</v>
      </c>
      <c r="I1546" t="s"/>
      <c r="J1546" t="s">
        <v>74</v>
      </c>
      <c r="K1546" t="n">
        <v>191</v>
      </c>
      <c r="L1546" t="s">
        <v>76</v>
      </c>
      <c r="M1546" t="s"/>
      <c r="N1546" t="s">
        <v>1959</v>
      </c>
      <c r="O1546" t="s">
        <v>78</v>
      </c>
      <c r="P1546" t="s">
        <v>1954</v>
      </c>
      <c r="Q1546" t="s"/>
      <c r="R1546" t="s">
        <v>277</v>
      </c>
      <c r="S1546" t="s">
        <v>1961</v>
      </c>
      <c r="T1546" t="s">
        <v>81</v>
      </c>
      <c r="U1546" t="s">
        <v>82</v>
      </c>
      <c r="V1546" t="s">
        <v>83</v>
      </c>
      <c r="W1546" t="s">
        <v>108</v>
      </c>
      <c r="X1546" t="s"/>
      <c r="Y1546" t="s">
        <v>85</v>
      </c>
      <c r="Z1546">
        <f>HYPERLINK("https://hotelmonitor-cachepage.eclerx.com/savepage/tk_15444268084945886_sr_2399.html","info")</f>
        <v/>
      </c>
      <c r="AA1546" t="n">
        <v>99075</v>
      </c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>
        <v>88</v>
      </c>
      <c r="AO1546" t="s"/>
      <c r="AP1546" t="n">
        <v>217</v>
      </c>
      <c r="AQ1546" t="s">
        <v>89</v>
      </c>
      <c r="AR1546" t="s"/>
      <c r="AS1546" t="s"/>
      <c r="AT1546" t="s">
        <v>90</v>
      </c>
      <c r="AU1546" t="s"/>
      <c r="AV1546" t="s"/>
      <c r="AW1546" t="s"/>
      <c r="AX1546" t="s"/>
      <c r="AY1546" t="n">
        <v>230689</v>
      </c>
      <c r="AZ1546" t="s">
        <v>1956</v>
      </c>
      <c r="BA1546" t="s"/>
      <c r="BB1546" t="n">
        <v>65746</v>
      </c>
      <c r="BC1546" t="n">
        <v>13.390961</v>
      </c>
      <c r="BD1546" t="n">
        <v>52.514647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92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1952</v>
      </c>
      <c r="F1547" t="n">
        <v>529944</v>
      </c>
      <c r="G1547" t="s">
        <v>74</v>
      </c>
      <c r="H1547" t="s">
        <v>75</v>
      </c>
      <c r="I1547" t="s"/>
      <c r="J1547" t="s">
        <v>74</v>
      </c>
      <c r="K1547" t="n">
        <v>193</v>
      </c>
      <c r="L1547" t="s">
        <v>76</v>
      </c>
      <c r="M1547" t="s"/>
      <c r="N1547" t="s">
        <v>1960</v>
      </c>
      <c r="O1547" t="s">
        <v>78</v>
      </c>
      <c r="P1547" t="s">
        <v>1954</v>
      </c>
      <c r="Q1547" t="s"/>
      <c r="R1547" t="s">
        <v>277</v>
      </c>
      <c r="S1547" t="s">
        <v>393</v>
      </c>
      <c r="T1547" t="s">
        <v>81</v>
      </c>
      <c r="U1547" t="s">
        <v>82</v>
      </c>
      <c r="V1547" t="s">
        <v>83</v>
      </c>
      <c r="W1547" t="s">
        <v>84</v>
      </c>
      <c r="X1547" t="s"/>
      <c r="Y1547" t="s">
        <v>85</v>
      </c>
      <c r="Z1547">
        <f>HYPERLINK("https://hotelmonitor-cachepage.eclerx.com/savepage/tk_15444268084945886_sr_2399.html","info")</f>
        <v/>
      </c>
      <c r="AA1547" t="n">
        <v>99075</v>
      </c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>
        <v>88</v>
      </c>
      <c r="AO1547" t="s"/>
      <c r="AP1547" t="n">
        <v>217</v>
      </c>
      <c r="AQ1547" t="s">
        <v>89</v>
      </c>
      <c r="AR1547" t="s"/>
      <c r="AS1547" t="s"/>
      <c r="AT1547" t="s">
        <v>90</v>
      </c>
      <c r="AU1547" t="s"/>
      <c r="AV1547" t="s"/>
      <c r="AW1547" t="s"/>
      <c r="AX1547" t="s"/>
      <c r="AY1547" t="n">
        <v>230689</v>
      </c>
      <c r="AZ1547" t="s">
        <v>1956</v>
      </c>
      <c r="BA1547" t="s"/>
      <c r="BB1547" t="n">
        <v>65746</v>
      </c>
      <c r="BC1547" t="n">
        <v>13.390961</v>
      </c>
      <c r="BD1547" t="n">
        <v>52.514647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92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1952</v>
      </c>
      <c r="F1548" t="n">
        <v>529944</v>
      </c>
      <c r="G1548" t="s">
        <v>74</v>
      </c>
      <c r="H1548" t="s">
        <v>75</v>
      </c>
      <c r="I1548" t="s"/>
      <c r="J1548" t="s">
        <v>74</v>
      </c>
      <c r="K1548" t="n">
        <v>193</v>
      </c>
      <c r="L1548" t="s">
        <v>76</v>
      </c>
      <c r="M1548" t="s"/>
      <c r="N1548" t="s">
        <v>1960</v>
      </c>
      <c r="O1548" t="s">
        <v>78</v>
      </c>
      <c r="P1548" t="s">
        <v>1954</v>
      </c>
      <c r="Q1548" t="s"/>
      <c r="R1548" t="s">
        <v>277</v>
      </c>
      <c r="S1548" t="s">
        <v>393</v>
      </c>
      <c r="T1548" t="s">
        <v>81</v>
      </c>
      <c r="U1548" t="s">
        <v>82</v>
      </c>
      <c r="V1548" t="s">
        <v>83</v>
      </c>
      <c r="W1548" t="s">
        <v>84</v>
      </c>
      <c r="X1548" t="s"/>
      <c r="Y1548" t="s">
        <v>85</v>
      </c>
      <c r="Z1548">
        <f>HYPERLINK("https://hotelmonitor-cachepage.eclerx.com/savepage/tk_15444268084945886_sr_2399.html","info")</f>
        <v/>
      </c>
      <c r="AA1548" t="n">
        <v>99075</v>
      </c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>
        <v>88</v>
      </c>
      <c r="AO1548" t="s"/>
      <c r="AP1548" t="n">
        <v>217</v>
      </c>
      <c r="AQ1548" t="s">
        <v>89</v>
      </c>
      <c r="AR1548" t="s"/>
      <c r="AS1548" t="s"/>
      <c r="AT1548" t="s">
        <v>90</v>
      </c>
      <c r="AU1548" t="s"/>
      <c r="AV1548" t="s"/>
      <c r="AW1548" t="s"/>
      <c r="AX1548" t="s"/>
      <c r="AY1548" t="n">
        <v>230689</v>
      </c>
      <c r="AZ1548" t="s">
        <v>1956</v>
      </c>
      <c r="BA1548" t="s"/>
      <c r="BB1548" t="n">
        <v>65746</v>
      </c>
      <c r="BC1548" t="n">
        <v>13.390961</v>
      </c>
      <c r="BD1548" t="n">
        <v>52.514647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92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1952</v>
      </c>
      <c r="F1549" t="n">
        <v>529944</v>
      </c>
      <c r="G1549" t="s">
        <v>74</v>
      </c>
      <c r="H1549" t="s">
        <v>75</v>
      </c>
      <c r="I1549" t="s"/>
      <c r="J1549" t="s">
        <v>74</v>
      </c>
      <c r="K1549" t="n">
        <v>202</v>
      </c>
      <c r="L1549" t="s">
        <v>76</v>
      </c>
      <c r="M1549" t="s"/>
      <c r="N1549" t="s">
        <v>1962</v>
      </c>
      <c r="O1549" t="s">
        <v>78</v>
      </c>
      <c r="P1549" t="s">
        <v>1954</v>
      </c>
      <c r="Q1549" t="s"/>
      <c r="R1549" t="s">
        <v>277</v>
      </c>
      <c r="S1549" t="s">
        <v>1963</v>
      </c>
      <c r="T1549" t="s">
        <v>81</v>
      </c>
      <c r="U1549" t="s">
        <v>82</v>
      </c>
      <c r="V1549" t="s">
        <v>83</v>
      </c>
      <c r="W1549" t="s">
        <v>84</v>
      </c>
      <c r="X1549" t="s"/>
      <c r="Y1549" t="s">
        <v>85</v>
      </c>
      <c r="Z1549">
        <f>HYPERLINK("https://hotelmonitor-cachepage.eclerx.com/savepage/tk_15444268084945886_sr_2399.html","info")</f>
        <v/>
      </c>
      <c r="AA1549" t="n">
        <v>99075</v>
      </c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>
        <v>88</v>
      </c>
      <c r="AO1549" t="s"/>
      <c r="AP1549" t="n">
        <v>217</v>
      </c>
      <c r="AQ1549" t="s">
        <v>89</v>
      </c>
      <c r="AR1549" t="s"/>
      <c r="AS1549" t="s"/>
      <c r="AT1549" t="s">
        <v>90</v>
      </c>
      <c r="AU1549" t="s"/>
      <c r="AV1549" t="s"/>
      <c r="AW1549" t="s"/>
      <c r="AX1549" t="s"/>
      <c r="AY1549" t="n">
        <v>230689</v>
      </c>
      <c r="AZ1549" t="s">
        <v>1956</v>
      </c>
      <c r="BA1549" t="s"/>
      <c r="BB1549" t="n">
        <v>65746</v>
      </c>
      <c r="BC1549" t="n">
        <v>13.390961</v>
      </c>
      <c r="BD1549" t="n">
        <v>52.514647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92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1952</v>
      </c>
      <c r="F1550" t="n">
        <v>529944</v>
      </c>
      <c r="G1550" t="s">
        <v>74</v>
      </c>
      <c r="H1550" t="s">
        <v>75</v>
      </c>
      <c r="I1550" t="s"/>
      <c r="J1550" t="s">
        <v>74</v>
      </c>
      <c r="K1550" t="n">
        <v>202</v>
      </c>
      <c r="L1550" t="s">
        <v>76</v>
      </c>
      <c r="M1550" t="s"/>
      <c r="N1550" t="s">
        <v>1962</v>
      </c>
      <c r="O1550" t="s">
        <v>78</v>
      </c>
      <c r="P1550" t="s">
        <v>1954</v>
      </c>
      <c r="Q1550" t="s"/>
      <c r="R1550" t="s">
        <v>277</v>
      </c>
      <c r="S1550" t="s">
        <v>1963</v>
      </c>
      <c r="T1550" t="s">
        <v>81</v>
      </c>
      <c r="U1550" t="s">
        <v>82</v>
      </c>
      <c r="V1550" t="s">
        <v>83</v>
      </c>
      <c r="W1550" t="s">
        <v>84</v>
      </c>
      <c r="X1550" t="s"/>
      <c r="Y1550" t="s">
        <v>85</v>
      </c>
      <c r="Z1550">
        <f>HYPERLINK("https://hotelmonitor-cachepage.eclerx.com/savepage/tk_15444268084945886_sr_2399.html","info")</f>
        <v/>
      </c>
      <c r="AA1550" t="n">
        <v>99075</v>
      </c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>
        <v>88</v>
      </c>
      <c r="AO1550" t="s"/>
      <c r="AP1550" t="n">
        <v>217</v>
      </c>
      <c r="AQ1550" t="s">
        <v>89</v>
      </c>
      <c r="AR1550" t="s"/>
      <c r="AS1550" t="s"/>
      <c r="AT1550" t="s">
        <v>90</v>
      </c>
      <c r="AU1550" t="s"/>
      <c r="AV1550" t="s"/>
      <c r="AW1550" t="s"/>
      <c r="AX1550" t="s"/>
      <c r="AY1550" t="n">
        <v>230689</v>
      </c>
      <c r="AZ1550" t="s">
        <v>1956</v>
      </c>
      <c r="BA1550" t="s"/>
      <c r="BB1550" t="n">
        <v>65746</v>
      </c>
      <c r="BC1550" t="n">
        <v>13.390961</v>
      </c>
      <c r="BD1550" t="n">
        <v>52.514647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92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1952</v>
      </c>
      <c r="F1551" t="n">
        <v>529944</v>
      </c>
      <c r="G1551" t="s">
        <v>74</v>
      </c>
      <c r="H1551" t="s">
        <v>75</v>
      </c>
      <c r="I1551" t="s"/>
      <c r="J1551" t="s">
        <v>74</v>
      </c>
      <c r="K1551" t="n">
        <v>207</v>
      </c>
      <c r="L1551" t="s">
        <v>76</v>
      </c>
      <c r="M1551" t="s"/>
      <c r="N1551" t="s">
        <v>1959</v>
      </c>
      <c r="O1551" t="s">
        <v>78</v>
      </c>
      <c r="P1551" t="s">
        <v>1954</v>
      </c>
      <c r="Q1551" t="s"/>
      <c r="R1551" t="s">
        <v>277</v>
      </c>
      <c r="S1551" t="s">
        <v>1964</v>
      </c>
      <c r="T1551" t="s">
        <v>81</v>
      </c>
      <c r="U1551" t="s">
        <v>82</v>
      </c>
      <c r="V1551" t="s">
        <v>83</v>
      </c>
      <c r="W1551" t="s">
        <v>108</v>
      </c>
      <c r="X1551" t="s"/>
      <c r="Y1551" t="s">
        <v>85</v>
      </c>
      <c r="Z1551">
        <f>HYPERLINK("https://hotelmonitor-cachepage.eclerx.com/savepage/tk_15444268084945886_sr_2399.html","info")</f>
        <v/>
      </c>
      <c r="AA1551" t="n">
        <v>99075</v>
      </c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>
        <v>88</v>
      </c>
      <c r="AO1551" t="s"/>
      <c r="AP1551" t="n">
        <v>217</v>
      </c>
      <c r="AQ1551" t="s">
        <v>89</v>
      </c>
      <c r="AR1551" t="s"/>
      <c r="AS1551" t="s"/>
      <c r="AT1551" t="s">
        <v>90</v>
      </c>
      <c r="AU1551" t="s"/>
      <c r="AV1551" t="s"/>
      <c r="AW1551" t="s"/>
      <c r="AX1551" t="s"/>
      <c r="AY1551" t="n">
        <v>230689</v>
      </c>
      <c r="AZ1551" t="s">
        <v>1956</v>
      </c>
      <c r="BA1551" t="s"/>
      <c r="BB1551" t="n">
        <v>65746</v>
      </c>
      <c r="BC1551" t="n">
        <v>13.390961</v>
      </c>
      <c r="BD1551" t="n">
        <v>52.514647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92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1952</v>
      </c>
      <c r="F1552" t="n">
        <v>529944</v>
      </c>
      <c r="G1552" t="s">
        <v>74</v>
      </c>
      <c r="H1552" t="s">
        <v>75</v>
      </c>
      <c r="I1552" t="s"/>
      <c r="J1552" t="s">
        <v>74</v>
      </c>
      <c r="K1552" t="n">
        <v>214</v>
      </c>
      <c r="L1552" t="s">
        <v>76</v>
      </c>
      <c r="M1552" t="s"/>
      <c r="N1552" t="s">
        <v>1965</v>
      </c>
      <c r="O1552" t="s">
        <v>78</v>
      </c>
      <c r="P1552" t="s">
        <v>1954</v>
      </c>
      <c r="Q1552" t="s"/>
      <c r="R1552" t="s">
        <v>277</v>
      </c>
      <c r="S1552" t="s">
        <v>1966</v>
      </c>
      <c r="T1552" t="s">
        <v>81</v>
      </c>
      <c r="U1552" t="s">
        <v>82</v>
      </c>
      <c r="V1552" t="s">
        <v>83</v>
      </c>
      <c r="W1552" t="s">
        <v>84</v>
      </c>
      <c r="X1552" t="s"/>
      <c r="Y1552" t="s">
        <v>85</v>
      </c>
      <c r="Z1552">
        <f>HYPERLINK("https://hotelmonitor-cachepage.eclerx.com/savepage/tk_15444268084945886_sr_2399.html","info")</f>
        <v/>
      </c>
      <c r="AA1552" t="n">
        <v>99075</v>
      </c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>
        <v>88</v>
      </c>
      <c r="AO1552" t="s"/>
      <c r="AP1552" t="n">
        <v>217</v>
      </c>
      <c r="AQ1552" t="s">
        <v>89</v>
      </c>
      <c r="AR1552" t="s"/>
      <c r="AS1552" t="s"/>
      <c r="AT1552" t="s">
        <v>90</v>
      </c>
      <c r="AU1552" t="s"/>
      <c r="AV1552" t="s"/>
      <c r="AW1552" t="s"/>
      <c r="AX1552" t="s"/>
      <c r="AY1552" t="n">
        <v>230689</v>
      </c>
      <c r="AZ1552" t="s">
        <v>1956</v>
      </c>
      <c r="BA1552" t="s"/>
      <c r="BB1552" t="n">
        <v>65746</v>
      </c>
      <c r="BC1552" t="n">
        <v>13.390961</v>
      </c>
      <c r="BD1552" t="n">
        <v>52.514647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92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1952</v>
      </c>
      <c r="F1553" t="n">
        <v>529944</v>
      </c>
      <c r="G1553" t="s">
        <v>74</v>
      </c>
      <c r="H1553" t="s">
        <v>75</v>
      </c>
      <c r="I1553" t="s"/>
      <c r="J1553" t="s">
        <v>74</v>
      </c>
      <c r="K1553" t="n">
        <v>218</v>
      </c>
      <c r="L1553" t="s">
        <v>76</v>
      </c>
      <c r="M1553" t="s"/>
      <c r="N1553" t="s">
        <v>1962</v>
      </c>
      <c r="O1553" t="s">
        <v>78</v>
      </c>
      <c r="P1553" t="s">
        <v>1954</v>
      </c>
      <c r="Q1553" t="s"/>
      <c r="R1553" t="s">
        <v>277</v>
      </c>
      <c r="S1553" t="s">
        <v>1967</v>
      </c>
      <c r="T1553" t="s">
        <v>81</v>
      </c>
      <c r="U1553" t="s">
        <v>82</v>
      </c>
      <c r="V1553" t="s">
        <v>83</v>
      </c>
      <c r="W1553" t="s">
        <v>84</v>
      </c>
      <c r="X1553" t="s"/>
      <c r="Y1553" t="s">
        <v>85</v>
      </c>
      <c r="Z1553">
        <f>HYPERLINK("https://hotelmonitor-cachepage.eclerx.com/savepage/tk_15444268084945886_sr_2399.html","info")</f>
        <v/>
      </c>
      <c r="AA1553" t="n">
        <v>99075</v>
      </c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>
        <v>88</v>
      </c>
      <c r="AO1553" t="s"/>
      <c r="AP1553" t="n">
        <v>217</v>
      </c>
      <c r="AQ1553" t="s">
        <v>89</v>
      </c>
      <c r="AR1553" t="s"/>
      <c r="AS1553" t="s"/>
      <c r="AT1553" t="s">
        <v>90</v>
      </c>
      <c r="AU1553" t="s"/>
      <c r="AV1553" t="s"/>
      <c r="AW1553" t="s"/>
      <c r="AX1553" t="s"/>
      <c r="AY1553" t="n">
        <v>230689</v>
      </c>
      <c r="AZ1553" t="s">
        <v>1956</v>
      </c>
      <c r="BA1553" t="s"/>
      <c r="BB1553" t="n">
        <v>65746</v>
      </c>
      <c r="BC1553" t="n">
        <v>13.390961</v>
      </c>
      <c r="BD1553" t="n">
        <v>52.514647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92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1952</v>
      </c>
      <c r="F1554" t="n">
        <v>529944</v>
      </c>
      <c r="G1554" t="s">
        <v>74</v>
      </c>
      <c r="H1554" t="s">
        <v>75</v>
      </c>
      <c r="I1554" t="s"/>
      <c r="J1554" t="s">
        <v>74</v>
      </c>
      <c r="K1554" t="n">
        <v>218</v>
      </c>
      <c r="L1554" t="s">
        <v>76</v>
      </c>
      <c r="M1554" t="s"/>
      <c r="N1554" t="s">
        <v>1962</v>
      </c>
      <c r="O1554" t="s">
        <v>78</v>
      </c>
      <c r="P1554" t="s">
        <v>1954</v>
      </c>
      <c r="Q1554" t="s"/>
      <c r="R1554" t="s">
        <v>277</v>
      </c>
      <c r="S1554" t="s">
        <v>1967</v>
      </c>
      <c r="T1554" t="s">
        <v>81</v>
      </c>
      <c r="U1554" t="s">
        <v>82</v>
      </c>
      <c r="V1554" t="s">
        <v>83</v>
      </c>
      <c r="W1554" t="s">
        <v>84</v>
      </c>
      <c r="X1554" t="s"/>
      <c r="Y1554" t="s">
        <v>85</v>
      </c>
      <c r="Z1554">
        <f>HYPERLINK("https://hotelmonitor-cachepage.eclerx.com/savepage/tk_15444268084945886_sr_2399.html","info")</f>
        <v/>
      </c>
      <c r="AA1554" t="n">
        <v>99075</v>
      </c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>
        <v>88</v>
      </c>
      <c r="AO1554" t="s"/>
      <c r="AP1554" t="n">
        <v>217</v>
      </c>
      <c r="AQ1554" t="s">
        <v>89</v>
      </c>
      <c r="AR1554" t="s"/>
      <c r="AS1554" t="s"/>
      <c r="AT1554" t="s">
        <v>90</v>
      </c>
      <c r="AU1554" t="s"/>
      <c r="AV1554" t="s"/>
      <c r="AW1554" t="s"/>
      <c r="AX1554" t="s"/>
      <c r="AY1554" t="n">
        <v>230689</v>
      </c>
      <c r="AZ1554" t="s">
        <v>1956</v>
      </c>
      <c r="BA1554" t="s"/>
      <c r="BB1554" t="n">
        <v>65746</v>
      </c>
      <c r="BC1554" t="n">
        <v>13.390961</v>
      </c>
      <c r="BD1554" t="n">
        <v>52.514647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92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1952</v>
      </c>
      <c r="F1555" t="n">
        <v>529944</v>
      </c>
      <c r="G1555" t="s">
        <v>74</v>
      </c>
      <c r="H1555" t="s">
        <v>75</v>
      </c>
      <c r="I1555" t="s"/>
      <c r="J1555" t="s">
        <v>74</v>
      </c>
      <c r="K1555" t="n">
        <v>221</v>
      </c>
      <c r="L1555" t="s">
        <v>76</v>
      </c>
      <c r="M1555" t="s"/>
      <c r="N1555" t="s">
        <v>1960</v>
      </c>
      <c r="O1555" t="s">
        <v>78</v>
      </c>
      <c r="P1555" t="s">
        <v>1954</v>
      </c>
      <c r="Q1555" t="s"/>
      <c r="R1555" t="s">
        <v>277</v>
      </c>
      <c r="S1555" t="s">
        <v>1968</v>
      </c>
      <c r="T1555" t="s">
        <v>81</v>
      </c>
      <c r="U1555" t="s">
        <v>82</v>
      </c>
      <c r="V1555" t="s">
        <v>83</v>
      </c>
      <c r="W1555" t="s">
        <v>108</v>
      </c>
      <c r="X1555" t="s"/>
      <c r="Y1555" t="s">
        <v>85</v>
      </c>
      <c r="Z1555">
        <f>HYPERLINK("https://hotelmonitor-cachepage.eclerx.com/savepage/tk_15444268084945886_sr_2399.html","info")</f>
        <v/>
      </c>
      <c r="AA1555" t="n">
        <v>99075</v>
      </c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>
        <v>88</v>
      </c>
      <c r="AO1555" t="s"/>
      <c r="AP1555" t="n">
        <v>217</v>
      </c>
      <c r="AQ1555" t="s">
        <v>89</v>
      </c>
      <c r="AR1555" t="s"/>
      <c r="AS1555" t="s"/>
      <c r="AT1555" t="s">
        <v>90</v>
      </c>
      <c r="AU1555" t="s"/>
      <c r="AV1555" t="s"/>
      <c r="AW1555" t="s"/>
      <c r="AX1555" t="s"/>
      <c r="AY1555" t="n">
        <v>230689</v>
      </c>
      <c r="AZ1555" t="s">
        <v>1956</v>
      </c>
      <c r="BA1555" t="s"/>
      <c r="BB1555" t="n">
        <v>65746</v>
      </c>
      <c r="BC1555" t="n">
        <v>13.390961</v>
      </c>
      <c r="BD1555" t="n">
        <v>52.514647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92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1952</v>
      </c>
      <c r="F1556" t="n">
        <v>529944</v>
      </c>
      <c r="G1556" t="s">
        <v>74</v>
      </c>
      <c r="H1556" t="s">
        <v>75</v>
      </c>
      <c r="I1556" t="s"/>
      <c r="J1556" t="s">
        <v>74</v>
      </c>
      <c r="K1556" t="n">
        <v>228</v>
      </c>
      <c r="L1556" t="s">
        <v>76</v>
      </c>
      <c r="M1556" t="s"/>
      <c r="N1556" t="s">
        <v>1957</v>
      </c>
      <c r="O1556" t="s">
        <v>78</v>
      </c>
      <c r="P1556" t="s">
        <v>1954</v>
      </c>
      <c r="Q1556" t="s"/>
      <c r="R1556" t="s">
        <v>277</v>
      </c>
      <c r="S1556" t="s">
        <v>1969</v>
      </c>
      <c r="T1556" t="s">
        <v>81</v>
      </c>
      <c r="U1556" t="s">
        <v>82</v>
      </c>
      <c r="V1556" t="s">
        <v>83</v>
      </c>
      <c r="W1556" t="s">
        <v>108</v>
      </c>
      <c r="X1556" t="s"/>
      <c r="Y1556" t="s">
        <v>85</v>
      </c>
      <c r="Z1556">
        <f>HYPERLINK("https://hotelmonitor-cachepage.eclerx.com/savepage/tk_15444268084945886_sr_2399.html","info")</f>
        <v/>
      </c>
      <c r="AA1556" t="n">
        <v>99075</v>
      </c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>
        <v>88</v>
      </c>
      <c r="AO1556" t="s"/>
      <c r="AP1556" t="n">
        <v>217</v>
      </c>
      <c r="AQ1556" t="s">
        <v>89</v>
      </c>
      <c r="AR1556" t="s"/>
      <c r="AS1556" t="s"/>
      <c r="AT1556" t="s">
        <v>90</v>
      </c>
      <c r="AU1556" t="s"/>
      <c r="AV1556" t="s"/>
      <c r="AW1556" t="s"/>
      <c r="AX1556" t="s"/>
      <c r="AY1556" t="n">
        <v>230689</v>
      </c>
      <c r="AZ1556" t="s">
        <v>1956</v>
      </c>
      <c r="BA1556" t="s"/>
      <c r="BB1556" t="n">
        <v>65746</v>
      </c>
      <c r="BC1556" t="n">
        <v>13.390961</v>
      </c>
      <c r="BD1556" t="n">
        <v>52.514647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92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1952</v>
      </c>
      <c r="F1557" t="n">
        <v>529944</v>
      </c>
      <c r="G1557" t="s">
        <v>74</v>
      </c>
      <c r="H1557" t="s">
        <v>75</v>
      </c>
      <c r="I1557" t="s"/>
      <c r="J1557" t="s">
        <v>74</v>
      </c>
      <c r="K1557" t="n">
        <v>228</v>
      </c>
      <c r="L1557" t="s">
        <v>76</v>
      </c>
      <c r="M1557" t="s"/>
      <c r="N1557" t="s">
        <v>1957</v>
      </c>
      <c r="O1557" t="s">
        <v>78</v>
      </c>
      <c r="P1557" t="s">
        <v>1954</v>
      </c>
      <c r="Q1557" t="s"/>
      <c r="R1557" t="s">
        <v>277</v>
      </c>
      <c r="S1557" t="s">
        <v>1969</v>
      </c>
      <c r="T1557" t="s">
        <v>81</v>
      </c>
      <c r="U1557" t="s">
        <v>82</v>
      </c>
      <c r="V1557" t="s">
        <v>83</v>
      </c>
      <c r="W1557" t="s">
        <v>108</v>
      </c>
      <c r="X1557" t="s"/>
      <c r="Y1557" t="s">
        <v>85</v>
      </c>
      <c r="Z1557">
        <f>HYPERLINK("https://hotelmonitor-cachepage.eclerx.com/savepage/tk_15444268084945886_sr_2399.html","info")</f>
        <v/>
      </c>
      <c r="AA1557" t="n">
        <v>99075</v>
      </c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>
        <v>88</v>
      </c>
      <c r="AO1557" t="s"/>
      <c r="AP1557" t="n">
        <v>217</v>
      </c>
      <c r="AQ1557" t="s">
        <v>89</v>
      </c>
      <c r="AR1557" t="s"/>
      <c r="AS1557" t="s"/>
      <c r="AT1557" t="s">
        <v>90</v>
      </c>
      <c r="AU1557" t="s"/>
      <c r="AV1557" t="s"/>
      <c r="AW1557" t="s"/>
      <c r="AX1557" t="s"/>
      <c r="AY1557" t="n">
        <v>230689</v>
      </c>
      <c r="AZ1557" t="s">
        <v>1956</v>
      </c>
      <c r="BA1557" t="s"/>
      <c r="BB1557" t="n">
        <v>65746</v>
      </c>
      <c r="BC1557" t="n">
        <v>13.390961</v>
      </c>
      <c r="BD1557" t="n">
        <v>52.514647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92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1952</v>
      </c>
      <c r="F1558" t="n">
        <v>529944</v>
      </c>
      <c r="G1558" t="s">
        <v>74</v>
      </c>
      <c r="H1558" t="s">
        <v>75</v>
      </c>
      <c r="I1558" t="s"/>
      <c r="J1558" t="s">
        <v>74</v>
      </c>
      <c r="K1558" t="n">
        <v>237</v>
      </c>
      <c r="L1558" t="s">
        <v>76</v>
      </c>
      <c r="M1558" t="s"/>
      <c r="N1558" t="s">
        <v>1960</v>
      </c>
      <c r="O1558" t="s">
        <v>78</v>
      </c>
      <c r="P1558" t="s">
        <v>1954</v>
      </c>
      <c r="Q1558" t="s"/>
      <c r="R1558" t="s">
        <v>277</v>
      </c>
      <c r="S1558" t="s">
        <v>1970</v>
      </c>
      <c r="T1558" t="s">
        <v>81</v>
      </c>
      <c r="U1558" t="s">
        <v>82</v>
      </c>
      <c r="V1558" t="s">
        <v>83</v>
      </c>
      <c r="W1558" t="s">
        <v>108</v>
      </c>
      <c r="X1558" t="s"/>
      <c r="Y1558" t="s">
        <v>85</v>
      </c>
      <c r="Z1558">
        <f>HYPERLINK("https://hotelmonitor-cachepage.eclerx.com/savepage/tk_15444268084945886_sr_2399.html","info")</f>
        <v/>
      </c>
      <c r="AA1558" t="n">
        <v>99075</v>
      </c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>
        <v>88</v>
      </c>
      <c r="AO1558" t="s"/>
      <c r="AP1558" t="n">
        <v>217</v>
      </c>
      <c r="AQ1558" t="s">
        <v>89</v>
      </c>
      <c r="AR1558" t="s"/>
      <c r="AS1558" t="s"/>
      <c r="AT1558" t="s">
        <v>90</v>
      </c>
      <c r="AU1558" t="s"/>
      <c r="AV1558" t="s"/>
      <c r="AW1558" t="s"/>
      <c r="AX1558" t="s"/>
      <c r="AY1558" t="n">
        <v>230689</v>
      </c>
      <c r="AZ1558" t="s">
        <v>1956</v>
      </c>
      <c r="BA1558" t="s"/>
      <c r="BB1558" t="n">
        <v>65746</v>
      </c>
      <c r="BC1558" t="n">
        <v>13.390961</v>
      </c>
      <c r="BD1558" t="n">
        <v>52.514647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92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1971</v>
      </c>
      <c r="F1559" t="n">
        <v>-1</v>
      </c>
      <c r="G1559" t="s">
        <v>74</v>
      </c>
      <c r="H1559" t="s">
        <v>75</v>
      </c>
      <c r="I1559" t="s"/>
      <c r="J1559" t="s">
        <v>74</v>
      </c>
      <c r="K1559" t="n">
        <v>65</v>
      </c>
      <c r="L1559" t="s">
        <v>76</v>
      </c>
      <c r="M1559" t="s"/>
      <c r="N1559" t="s">
        <v>301</v>
      </c>
      <c r="O1559" t="s">
        <v>78</v>
      </c>
      <c r="P1559" t="s">
        <v>1971</v>
      </c>
      <c r="Q1559" t="s"/>
      <c r="R1559" t="s">
        <v>513</v>
      </c>
      <c r="S1559" t="s">
        <v>311</v>
      </c>
      <c r="T1559" t="s">
        <v>81</v>
      </c>
      <c r="U1559" t="s">
        <v>82</v>
      </c>
      <c r="V1559" t="s">
        <v>83</v>
      </c>
      <c r="W1559" t="s">
        <v>84</v>
      </c>
      <c r="X1559" t="s"/>
      <c r="Y1559" t="s">
        <v>85</v>
      </c>
      <c r="Z1559">
        <f>HYPERLINK("https://hotelmonitor-cachepage.eclerx.com/savepage/tk_1544427737573311_sr_2399.html","info")</f>
        <v/>
      </c>
      <c r="AA1559" t="n">
        <v>-6797689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>
        <v>88</v>
      </c>
      <c r="AO1559" t="s"/>
      <c r="AP1559" t="n">
        <v>494</v>
      </c>
      <c r="AQ1559" t="s">
        <v>89</v>
      </c>
      <c r="AR1559" t="s"/>
      <c r="AS1559" t="s"/>
      <c r="AT1559" t="s">
        <v>90</v>
      </c>
      <c r="AU1559" t="s"/>
      <c r="AV1559" t="s"/>
      <c r="AW1559" t="s"/>
      <c r="AX1559" t="s"/>
      <c r="AY1559" t="n">
        <v>6797689</v>
      </c>
      <c r="AZ1559" t="s">
        <v>1972</v>
      </c>
      <c r="BA1559" t="s"/>
      <c r="BB1559" t="n">
        <v>562228</v>
      </c>
      <c r="BC1559" t="n">
        <v>13.341471</v>
      </c>
      <c r="BD1559" t="n">
        <v>52.534032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92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1971</v>
      </c>
      <c r="F1560" t="n">
        <v>-1</v>
      </c>
      <c r="G1560" t="s">
        <v>74</v>
      </c>
      <c r="H1560" t="s">
        <v>75</v>
      </c>
      <c r="I1560" t="s"/>
      <c r="J1560" t="s">
        <v>74</v>
      </c>
      <c r="K1560" t="n">
        <v>75</v>
      </c>
      <c r="L1560" t="s">
        <v>76</v>
      </c>
      <c r="M1560" t="s"/>
      <c r="N1560" t="s">
        <v>113</v>
      </c>
      <c r="O1560" t="s">
        <v>78</v>
      </c>
      <c r="P1560" t="s">
        <v>1971</v>
      </c>
      <c r="Q1560" t="s"/>
      <c r="R1560" t="s">
        <v>513</v>
      </c>
      <c r="S1560" t="s">
        <v>419</v>
      </c>
      <c r="T1560" t="s">
        <v>81</v>
      </c>
      <c r="U1560" t="s">
        <v>82</v>
      </c>
      <c r="V1560" t="s">
        <v>83</v>
      </c>
      <c r="W1560" t="s">
        <v>84</v>
      </c>
      <c r="X1560" t="s"/>
      <c r="Y1560" t="s">
        <v>85</v>
      </c>
      <c r="Z1560">
        <f>HYPERLINK("https://hotelmonitor-cachepage.eclerx.com/savepage/tk_1544427737573311_sr_2399.html","info")</f>
        <v/>
      </c>
      <c r="AA1560" t="n">
        <v>-6797689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>
        <v>88</v>
      </c>
      <c r="AO1560" t="s"/>
      <c r="AP1560" t="n">
        <v>494</v>
      </c>
      <c r="AQ1560" t="s">
        <v>89</v>
      </c>
      <c r="AR1560" t="s"/>
      <c r="AS1560" t="s"/>
      <c r="AT1560" t="s">
        <v>90</v>
      </c>
      <c r="AU1560" t="s"/>
      <c r="AV1560" t="s"/>
      <c r="AW1560" t="s"/>
      <c r="AX1560" t="s"/>
      <c r="AY1560" t="n">
        <v>6797689</v>
      </c>
      <c r="AZ1560" t="s">
        <v>1972</v>
      </c>
      <c r="BA1560" t="s"/>
      <c r="BB1560" t="n">
        <v>562228</v>
      </c>
      <c r="BC1560" t="n">
        <v>13.341471</v>
      </c>
      <c r="BD1560" t="n">
        <v>52.534032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92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1973</v>
      </c>
      <c r="F1561" t="n">
        <v>-1</v>
      </c>
      <c r="G1561" t="s">
        <v>74</v>
      </c>
      <c r="H1561" t="s">
        <v>75</v>
      </c>
      <c r="I1561" t="s"/>
      <c r="J1561" t="s">
        <v>74</v>
      </c>
      <c r="K1561" t="n">
        <v>57.2</v>
      </c>
      <c r="L1561" t="s">
        <v>76</v>
      </c>
      <c r="M1561" t="s"/>
      <c r="N1561" t="s">
        <v>1974</v>
      </c>
      <c r="O1561" t="s">
        <v>78</v>
      </c>
      <c r="P1561" t="s">
        <v>1973</v>
      </c>
      <c r="Q1561" t="s"/>
      <c r="R1561" t="s">
        <v>79</v>
      </c>
      <c r="S1561" t="s">
        <v>1975</v>
      </c>
      <c r="T1561" t="s">
        <v>81</v>
      </c>
      <c r="U1561" t="s">
        <v>82</v>
      </c>
      <c r="V1561" t="s">
        <v>83</v>
      </c>
      <c r="W1561" t="s">
        <v>84</v>
      </c>
      <c r="X1561" t="s"/>
      <c r="Y1561" t="s">
        <v>85</v>
      </c>
      <c r="Z1561">
        <f>HYPERLINK("https://hotelmonitor-cachepage.eclerx.com/savepage/tk_15444274030732188_sr_2399.html","info")</f>
        <v/>
      </c>
      <c r="AA1561" t="n">
        <v>-230834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>
        <v>88</v>
      </c>
      <c r="AO1561" t="s"/>
      <c r="AP1561" t="n">
        <v>395</v>
      </c>
      <c r="AQ1561" t="s">
        <v>89</v>
      </c>
      <c r="AR1561" t="s"/>
      <c r="AS1561" t="s"/>
      <c r="AT1561" t="s">
        <v>90</v>
      </c>
      <c r="AU1561" t="s"/>
      <c r="AV1561" t="s"/>
      <c r="AW1561" t="s"/>
      <c r="AX1561" t="s"/>
      <c r="AY1561" t="n">
        <v>230834</v>
      </c>
      <c r="AZ1561" t="s">
        <v>1976</v>
      </c>
      <c r="BA1561" t="s"/>
      <c r="BB1561" t="n">
        <v>18162</v>
      </c>
      <c r="BC1561" t="n">
        <v>13.385146</v>
      </c>
      <c r="BD1561" t="n">
        <v>52.504974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92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1973</v>
      </c>
      <c r="F1562" t="n">
        <v>-1</v>
      </c>
      <c r="G1562" t="s">
        <v>74</v>
      </c>
      <c r="H1562" t="s">
        <v>75</v>
      </c>
      <c r="I1562" t="s"/>
      <c r="J1562" t="s">
        <v>74</v>
      </c>
      <c r="K1562" t="n">
        <v>73.2</v>
      </c>
      <c r="L1562" t="s">
        <v>76</v>
      </c>
      <c r="M1562" t="s"/>
      <c r="N1562" t="s">
        <v>1977</v>
      </c>
      <c r="O1562" t="s">
        <v>78</v>
      </c>
      <c r="P1562" t="s">
        <v>1973</v>
      </c>
      <c r="Q1562" t="s"/>
      <c r="R1562" t="s">
        <v>79</v>
      </c>
      <c r="S1562" t="s">
        <v>1566</v>
      </c>
      <c r="T1562" t="s">
        <v>81</v>
      </c>
      <c r="U1562" t="s">
        <v>82</v>
      </c>
      <c r="V1562" t="s">
        <v>83</v>
      </c>
      <c r="W1562" t="s">
        <v>84</v>
      </c>
      <c r="X1562" t="s"/>
      <c r="Y1562" t="s">
        <v>85</v>
      </c>
      <c r="Z1562">
        <f>HYPERLINK("https://hotelmonitor-cachepage.eclerx.com/savepage/tk_15444274030732188_sr_2399.html","info")</f>
        <v/>
      </c>
      <c r="AA1562" t="n">
        <v>-230834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>
        <v>88</v>
      </c>
      <c r="AO1562" t="s"/>
      <c r="AP1562" t="n">
        <v>395</v>
      </c>
      <c r="AQ1562" t="s">
        <v>89</v>
      </c>
      <c r="AR1562" t="s"/>
      <c r="AS1562" t="s"/>
      <c r="AT1562" t="s">
        <v>90</v>
      </c>
      <c r="AU1562" t="s"/>
      <c r="AV1562" t="s"/>
      <c r="AW1562" t="s"/>
      <c r="AX1562" t="s"/>
      <c r="AY1562" t="n">
        <v>230834</v>
      </c>
      <c r="AZ1562" t="s">
        <v>1976</v>
      </c>
      <c r="BA1562" t="s"/>
      <c r="BB1562" t="n">
        <v>18162</v>
      </c>
      <c r="BC1562" t="n">
        <v>13.385146</v>
      </c>
      <c r="BD1562" t="n">
        <v>52.504974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92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1973</v>
      </c>
      <c r="F1563" t="n">
        <v>-1</v>
      </c>
      <c r="G1563" t="s">
        <v>74</v>
      </c>
      <c r="H1563" t="s">
        <v>75</v>
      </c>
      <c r="I1563" t="s"/>
      <c r="J1563" t="s">
        <v>74</v>
      </c>
      <c r="K1563" t="n">
        <v>99</v>
      </c>
      <c r="L1563" t="s">
        <v>76</v>
      </c>
      <c r="M1563" t="s"/>
      <c r="N1563" t="s">
        <v>1978</v>
      </c>
      <c r="O1563" t="s">
        <v>78</v>
      </c>
      <c r="P1563" t="s">
        <v>1973</v>
      </c>
      <c r="Q1563" t="s"/>
      <c r="R1563" t="s">
        <v>79</v>
      </c>
      <c r="S1563" t="s">
        <v>103</v>
      </c>
      <c r="T1563" t="s">
        <v>81</v>
      </c>
      <c r="U1563" t="s">
        <v>82</v>
      </c>
      <c r="V1563" t="s">
        <v>83</v>
      </c>
      <c r="W1563" t="s">
        <v>84</v>
      </c>
      <c r="X1563" t="s"/>
      <c r="Y1563" t="s">
        <v>85</v>
      </c>
      <c r="Z1563">
        <f>HYPERLINK("https://hotelmonitor-cachepage.eclerx.com/savepage/tk_15444274030732188_sr_2399.html","info")</f>
        <v/>
      </c>
      <c r="AA1563" t="n">
        <v>-230834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>
        <v>88</v>
      </c>
      <c r="AO1563" t="s"/>
      <c r="AP1563" t="n">
        <v>395</v>
      </c>
      <c r="AQ1563" t="s">
        <v>89</v>
      </c>
      <c r="AR1563" t="s"/>
      <c r="AS1563" t="s"/>
      <c r="AT1563" t="s">
        <v>90</v>
      </c>
      <c r="AU1563" t="s"/>
      <c r="AV1563" t="s"/>
      <c r="AW1563" t="s"/>
      <c r="AX1563" t="s"/>
      <c r="AY1563" t="n">
        <v>230834</v>
      </c>
      <c r="AZ1563" t="s">
        <v>1976</v>
      </c>
      <c r="BA1563" t="s"/>
      <c r="BB1563" t="n">
        <v>18162</v>
      </c>
      <c r="BC1563" t="n">
        <v>13.385146</v>
      </c>
      <c r="BD1563" t="n">
        <v>52.504974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92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1973</v>
      </c>
      <c r="F1564" t="n">
        <v>-1</v>
      </c>
      <c r="G1564" t="s">
        <v>74</v>
      </c>
      <c r="H1564" t="s">
        <v>75</v>
      </c>
      <c r="I1564" t="s"/>
      <c r="J1564" t="s">
        <v>74</v>
      </c>
      <c r="K1564" t="n">
        <v>103.2</v>
      </c>
      <c r="L1564" t="s">
        <v>76</v>
      </c>
      <c r="M1564" t="s"/>
      <c r="N1564" t="s">
        <v>1979</v>
      </c>
      <c r="O1564" t="s">
        <v>78</v>
      </c>
      <c r="P1564" t="s">
        <v>1973</v>
      </c>
      <c r="Q1564" t="s"/>
      <c r="R1564" t="s">
        <v>79</v>
      </c>
      <c r="S1564" t="s">
        <v>1980</v>
      </c>
      <c r="T1564" t="s">
        <v>81</v>
      </c>
      <c r="U1564" t="s">
        <v>82</v>
      </c>
      <c r="V1564" t="s">
        <v>83</v>
      </c>
      <c r="W1564" t="s">
        <v>108</v>
      </c>
      <c r="X1564" t="s"/>
      <c r="Y1564" t="s">
        <v>85</v>
      </c>
      <c r="Z1564">
        <f>HYPERLINK("https://hotelmonitor-cachepage.eclerx.com/savepage/tk_15444274030732188_sr_2399.html","info")</f>
        <v/>
      </c>
      <c r="AA1564" t="n">
        <v>-230834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>
        <v>88</v>
      </c>
      <c r="AO1564" t="s"/>
      <c r="AP1564" t="n">
        <v>395</v>
      </c>
      <c r="AQ1564" t="s">
        <v>89</v>
      </c>
      <c r="AR1564" t="s"/>
      <c r="AS1564" t="s"/>
      <c r="AT1564" t="s">
        <v>90</v>
      </c>
      <c r="AU1564" t="s"/>
      <c r="AV1564" t="s"/>
      <c r="AW1564" t="s"/>
      <c r="AX1564" t="s"/>
      <c r="AY1564" t="n">
        <v>230834</v>
      </c>
      <c r="AZ1564" t="s">
        <v>1976</v>
      </c>
      <c r="BA1564" t="s"/>
      <c r="BB1564" t="n">
        <v>18162</v>
      </c>
      <c r="BC1564" t="n">
        <v>13.385146</v>
      </c>
      <c r="BD1564" t="n">
        <v>52.504974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92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1973</v>
      </c>
      <c r="F1565" t="n">
        <v>-1</v>
      </c>
      <c r="G1565" t="s">
        <v>74</v>
      </c>
      <c r="H1565" t="s">
        <v>75</v>
      </c>
      <c r="I1565" t="s"/>
      <c r="J1565" t="s">
        <v>74</v>
      </c>
      <c r="K1565" t="n">
        <v>129</v>
      </c>
      <c r="L1565" t="s">
        <v>76</v>
      </c>
      <c r="M1565" t="s"/>
      <c r="N1565" t="s">
        <v>1981</v>
      </c>
      <c r="O1565" t="s">
        <v>78</v>
      </c>
      <c r="P1565" t="s">
        <v>1973</v>
      </c>
      <c r="Q1565" t="s"/>
      <c r="R1565" t="s">
        <v>79</v>
      </c>
      <c r="S1565" t="s">
        <v>243</v>
      </c>
      <c r="T1565" t="s">
        <v>81</v>
      </c>
      <c r="U1565" t="s">
        <v>82</v>
      </c>
      <c r="V1565" t="s">
        <v>83</v>
      </c>
      <c r="W1565" t="s">
        <v>108</v>
      </c>
      <c r="X1565" t="s"/>
      <c r="Y1565" t="s">
        <v>85</v>
      </c>
      <c r="Z1565">
        <f>HYPERLINK("https://hotelmonitor-cachepage.eclerx.com/savepage/tk_15444274030732188_sr_2399.html","info")</f>
        <v/>
      </c>
      <c r="AA1565" t="n">
        <v>-230834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>
        <v>88</v>
      </c>
      <c r="AO1565" t="s"/>
      <c r="AP1565" t="n">
        <v>395</v>
      </c>
      <c r="AQ1565" t="s">
        <v>89</v>
      </c>
      <c r="AR1565" t="s"/>
      <c r="AS1565" t="s"/>
      <c r="AT1565" t="s">
        <v>90</v>
      </c>
      <c r="AU1565" t="s"/>
      <c r="AV1565" t="s"/>
      <c r="AW1565" t="s"/>
      <c r="AX1565" t="s"/>
      <c r="AY1565" t="n">
        <v>230834</v>
      </c>
      <c r="AZ1565" t="s">
        <v>1976</v>
      </c>
      <c r="BA1565" t="s"/>
      <c r="BB1565" t="n">
        <v>18162</v>
      </c>
      <c r="BC1565" t="n">
        <v>13.385146</v>
      </c>
      <c r="BD1565" t="n">
        <v>52.504974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92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1982</v>
      </c>
      <c r="F1566" t="n">
        <v>1595453</v>
      </c>
      <c r="G1566" t="s">
        <v>74</v>
      </c>
      <c r="H1566" t="s">
        <v>75</v>
      </c>
      <c r="I1566" t="s"/>
      <c r="J1566" t="s">
        <v>74</v>
      </c>
      <c r="K1566" t="n">
        <v>52.5</v>
      </c>
      <c r="L1566" t="s">
        <v>76</v>
      </c>
      <c r="M1566" t="s"/>
      <c r="N1566" t="s">
        <v>158</v>
      </c>
      <c r="O1566" t="s">
        <v>78</v>
      </c>
      <c r="P1566" t="s">
        <v>1983</v>
      </c>
      <c r="Q1566" t="s"/>
      <c r="R1566" t="s">
        <v>119</v>
      </c>
      <c r="S1566" t="s">
        <v>1984</v>
      </c>
      <c r="T1566" t="s">
        <v>81</v>
      </c>
      <c r="U1566" t="s">
        <v>82</v>
      </c>
      <c r="V1566" t="s">
        <v>83</v>
      </c>
      <c r="W1566" t="s">
        <v>84</v>
      </c>
      <c r="X1566" t="s"/>
      <c r="Y1566" t="s">
        <v>85</v>
      </c>
      <c r="Z1566">
        <f>HYPERLINK("https://hotelmonitor-cachepage.eclerx.com/savepage/tk_15444272965587301_sr_2399.html","info")</f>
        <v/>
      </c>
      <c r="AA1566" t="n">
        <v>234501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>
        <v>88</v>
      </c>
      <c r="AO1566" t="s"/>
      <c r="AP1566" t="n">
        <v>361</v>
      </c>
      <c r="AQ1566" t="s">
        <v>89</v>
      </c>
      <c r="AR1566" t="s"/>
      <c r="AS1566" t="s"/>
      <c r="AT1566" t="s">
        <v>90</v>
      </c>
      <c r="AU1566" t="s"/>
      <c r="AV1566" t="s"/>
      <c r="AW1566" t="s"/>
      <c r="AX1566" t="s"/>
      <c r="AY1566" t="n">
        <v>937795</v>
      </c>
      <c r="AZ1566" t="s">
        <v>1985</v>
      </c>
      <c r="BA1566" t="s"/>
      <c r="BB1566" t="n">
        <v>405</v>
      </c>
      <c r="BC1566" t="n">
        <v>13.30631</v>
      </c>
      <c r="BD1566" t="n">
        <v>52.52382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92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1982</v>
      </c>
      <c r="F1567" t="n">
        <v>1595453</v>
      </c>
      <c r="G1567" t="s">
        <v>74</v>
      </c>
      <c r="H1567" t="s">
        <v>75</v>
      </c>
      <c r="I1567" t="s"/>
      <c r="J1567" t="s">
        <v>74</v>
      </c>
      <c r="K1567" t="n">
        <v>58.5</v>
      </c>
      <c r="L1567" t="s">
        <v>76</v>
      </c>
      <c r="M1567" t="s"/>
      <c r="N1567" t="s">
        <v>113</v>
      </c>
      <c r="O1567" t="s">
        <v>78</v>
      </c>
      <c r="P1567" t="s">
        <v>1983</v>
      </c>
      <c r="Q1567" t="s"/>
      <c r="R1567" t="s">
        <v>119</v>
      </c>
      <c r="S1567" t="s">
        <v>785</v>
      </c>
      <c r="T1567" t="s">
        <v>81</v>
      </c>
      <c r="U1567" t="s">
        <v>82</v>
      </c>
      <c r="V1567" t="s">
        <v>83</v>
      </c>
      <c r="W1567" t="s">
        <v>84</v>
      </c>
      <c r="X1567" t="s"/>
      <c r="Y1567" t="s">
        <v>85</v>
      </c>
      <c r="Z1567">
        <f>HYPERLINK("https://hotelmonitor-cachepage.eclerx.com/savepage/tk_15444272965587301_sr_2399.html","info")</f>
        <v/>
      </c>
      <c r="AA1567" t="n">
        <v>234501</v>
      </c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>
        <v>88</v>
      </c>
      <c r="AO1567" t="s"/>
      <c r="AP1567" t="n">
        <v>361</v>
      </c>
      <c r="AQ1567" t="s">
        <v>89</v>
      </c>
      <c r="AR1567" t="s"/>
      <c r="AS1567" t="s"/>
      <c r="AT1567" t="s">
        <v>90</v>
      </c>
      <c r="AU1567" t="s"/>
      <c r="AV1567" t="s"/>
      <c r="AW1567" t="s"/>
      <c r="AX1567" t="s"/>
      <c r="AY1567" t="n">
        <v>937795</v>
      </c>
      <c r="AZ1567" t="s">
        <v>1985</v>
      </c>
      <c r="BA1567" t="s"/>
      <c r="BB1567" t="n">
        <v>405</v>
      </c>
      <c r="BC1567" t="n">
        <v>13.30631</v>
      </c>
      <c r="BD1567" t="n">
        <v>52.52382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92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1982</v>
      </c>
      <c r="F1568" t="n">
        <v>1595453</v>
      </c>
      <c r="G1568" t="s">
        <v>74</v>
      </c>
      <c r="H1568" t="s">
        <v>75</v>
      </c>
      <c r="I1568" t="s"/>
      <c r="J1568" t="s">
        <v>74</v>
      </c>
      <c r="K1568" t="n">
        <v>68.5</v>
      </c>
      <c r="L1568" t="s">
        <v>76</v>
      </c>
      <c r="M1568" t="s"/>
      <c r="N1568" t="s">
        <v>129</v>
      </c>
      <c r="O1568" t="s">
        <v>78</v>
      </c>
      <c r="P1568" t="s">
        <v>1983</v>
      </c>
      <c r="Q1568" t="s"/>
      <c r="R1568" t="s">
        <v>119</v>
      </c>
      <c r="S1568" t="s">
        <v>1740</v>
      </c>
      <c r="T1568" t="s">
        <v>81</v>
      </c>
      <c r="U1568" t="s">
        <v>82</v>
      </c>
      <c r="V1568" t="s">
        <v>83</v>
      </c>
      <c r="W1568" t="s">
        <v>84</v>
      </c>
      <c r="X1568" t="s"/>
      <c r="Y1568" t="s">
        <v>85</v>
      </c>
      <c r="Z1568">
        <f>HYPERLINK("https://hotelmonitor-cachepage.eclerx.com/savepage/tk_15444272965587301_sr_2399.html","info")</f>
        <v/>
      </c>
      <c r="AA1568" t="n">
        <v>234501</v>
      </c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>
        <v>88</v>
      </c>
      <c r="AO1568" t="s"/>
      <c r="AP1568" t="n">
        <v>361</v>
      </c>
      <c r="AQ1568" t="s">
        <v>89</v>
      </c>
      <c r="AR1568" t="s"/>
      <c r="AS1568" t="s"/>
      <c r="AT1568" t="s">
        <v>90</v>
      </c>
      <c r="AU1568" t="s"/>
      <c r="AV1568" t="s"/>
      <c r="AW1568" t="s"/>
      <c r="AX1568" t="s"/>
      <c r="AY1568" t="n">
        <v>937795</v>
      </c>
      <c r="AZ1568" t="s">
        <v>1985</v>
      </c>
      <c r="BA1568" t="s"/>
      <c r="BB1568" t="n">
        <v>405</v>
      </c>
      <c r="BC1568" t="n">
        <v>13.30631</v>
      </c>
      <c r="BD1568" t="n">
        <v>52.52382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92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1982</v>
      </c>
      <c r="F1569" t="n">
        <v>1595453</v>
      </c>
      <c r="G1569" t="s">
        <v>74</v>
      </c>
      <c r="H1569" t="s">
        <v>75</v>
      </c>
      <c r="I1569" t="s"/>
      <c r="J1569" t="s">
        <v>74</v>
      </c>
      <c r="K1569" t="n">
        <v>79.5</v>
      </c>
      <c r="L1569" t="s">
        <v>76</v>
      </c>
      <c r="M1569" t="s"/>
      <c r="N1569" t="s">
        <v>131</v>
      </c>
      <c r="O1569" t="s">
        <v>78</v>
      </c>
      <c r="P1569" t="s">
        <v>1983</v>
      </c>
      <c r="Q1569" t="s"/>
      <c r="R1569" t="s">
        <v>119</v>
      </c>
      <c r="S1569" t="s">
        <v>1373</v>
      </c>
      <c r="T1569" t="s">
        <v>81</v>
      </c>
      <c r="U1569" t="s">
        <v>82</v>
      </c>
      <c r="V1569" t="s">
        <v>83</v>
      </c>
      <c r="W1569" t="s">
        <v>84</v>
      </c>
      <c r="X1569" t="s"/>
      <c r="Y1569" t="s">
        <v>85</v>
      </c>
      <c r="Z1569">
        <f>HYPERLINK("https://hotelmonitor-cachepage.eclerx.com/savepage/tk_15444272965587301_sr_2399.html","info")</f>
        <v/>
      </c>
      <c r="AA1569" t="n">
        <v>234501</v>
      </c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>
        <v>88</v>
      </c>
      <c r="AO1569" t="s"/>
      <c r="AP1569" t="n">
        <v>361</v>
      </c>
      <c r="AQ1569" t="s">
        <v>89</v>
      </c>
      <c r="AR1569" t="s"/>
      <c r="AS1569" t="s"/>
      <c r="AT1569" t="s">
        <v>90</v>
      </c>
      <c r="AU1569" t="s"/>
      <c r="AV1569" t="s"/>
      <c r="AW1569" t="s"/>
      <c r="AX1569" t="s"/>
      <c r="AY1569" t="n">
        <v>937795</v>
      </c>
      <c r="AZ1569" t="s">
        <v>1985</v>
      </c>
      <c r="BA1569" t="s"/>
      <c r="BB1569" t="n">
        <v>405</v>
      </c>
      <c r="BC1569" t="n">
        <v>13.30631</v>
      </c>
      <c r="BD1569" t="n">
        <v>52.52382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92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1986</v>
      </c>
      <c r="F1570" t="n">
        <v>723199</v>
      </c>
      <c r="G1570" t="s">
        <v>74</v>
      </c>
      <c r="H1570" t="s">
        <v>75</v>
      </c>
      <c r="I1570" t="s"/>
      <c r="J1570" t="s">
        <v>74</v>
      </c>
      <c r="K1570" t="n">
        <v>99.5</v>
      </c>
      <c r="L1570" t="s">
        <v>76</v>
      </c>
      <c r="M1570" t="s"/>
      <c r="N1570" t="s">
        <v>158</v>
      </c>
      <c r="O1570" t="s">
        <v>78</v>
      </c>
      <c r="P1570" t="s">
        <v>1987</v>
      </c>
      <c r="Q1570" t="s"/>
      <c r="R1570" t="s">
        <v>79</v>
      </c>
      <c r="S1570" t="s">
        <v>1932</v>
      </c>
      <c r="T1570" t="s">
        <v>81</v>
      </c>
      <c r="U1570" t="s">
        <v>82</v>
      </c>
      <c r="V1570" t="s">
        <v>83</v>
      </c>
      <c r="W1570" t="s">
        <v>84</v>
      </c>
      <c r="X1570" t="s"/>
      <c r="Y1570" t="s">
        <v>85</v>
      </c>
      <c r="Z1570">
        <f>HYPERLINK("https://hotelmonitor-cachepage.eclerx.com/savepage/tk_15444266373166454_sr_2399.html","info")</f>
        <v/>
      </c>
      <c r="AA1570" t="n">
        <v>137469</v>
      </c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>
        <v>88</v>
      </c>
      <c r="AO1570" t="s"/>
      <c r="AP1570" t="n">
        <v>168</v>
      </c>
      <c r="AQ1570" t="s">
        <v>89</v>
      </c>
      <c r="AR1570" t="s"/>
      <c r="AS1570" t="s"/>
      <c r="AT1570" t="s">
        <v>90</v>
      </c>
      <c r="AU1570" t="s"/>
      <c r="AV1570" t="s"/>
      <c r="AW1570" t="s"/>
      <c r="AX1570" t="s"/>
      <c r="AY1570" t="n">
        <v>937962</v>
      </c>
      <c r="AZ1570" t="s">
        <v>1988</v>
      </c>
      <c r="BA1570" t="s"/>
      <c r="BB1570" t="n">
        <v>460922</v>
      </c>
      <c r="BC1570" t="n">
        <v>13.44964</v>
      </c>
      <c r="BD1570" t="n">
        <v>52.50138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92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1986</v>
      </c>
      <c r="F1571" t="n">
        <v>723199</v>
      </c>
      <c r="G1571" t="s">
        <v>74</v>
      </c>
      <c r="H1571" t="s">
        <v>75</v>
      </c>
      <c r="I1571" t="s"/>
      <c r="J1571" t="s">
        <v>74</v>
      </c>
      <c r="K1571" t="n">
        <v>102.6</v>
      </c>
      <c r="L1571" t="s">
        <v>76</v>
      </c>
      <c r="M1571" t="s"/>
      <c r="N1571" t="s">
        <v>1271</v>
      </c>
      <c r="O1571" t="s">
        <v>78</v>
      </c>
      <c r="P1571" t="s">
        <v>1987</v>
      </c>
      <c r="Q1571" t="s"/>
      <c r="R1571" t="s">
        <v>79</v>
      </c>
      <c r="S1571" t="s">
        <v>621</v>
      </c>
      <c r="T1571" t="s">
        <v>81</v>
      </c>
      <c r="U1571" t="s">
        <v>82</v>
      </c>
      <c r="V1571" t="s">
        <v>83</v>
      </c>
      <c r="W1571" t="s">
        <v>84</v>
      </c>
      <c r="X1571" t="s"/>
      <c r="Y1571" t="s">
        <v>85</v>
      </c>
      <c r="Z1571">
        <f>HYPERLINK("https://hotelmonitor-cachepage.eclerx.com/savepage/tk_15444266373166454_sr_2399.html","info")</f>
        <v/>
      </c>
      <c r="AA1571" t="n">
        <v>137469</v>
      </c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>
        <v>88</v>
      </c>
      <c r="AO1571" t="s"/>
      <c r="AP1571" t="n">
        <v>168</v>
      </c>
      <c r="AQ1571" t="s">
        <v>89</v>
      </c>
      <c r="AR1571" t="s"/>
      <c r="AS1571" t="s"/>
      <c r="AT1571" t="s">
        <v>90</v>
      </c>
      <c r="AU1571" t="s"/>
      <c r="AV1571" t="s"/>
      <c r="AW1571" t="s"/>
      <c r="AX1571" t="s"/>
      <c r="AY1571" t="n">
        <v>937962</v>
      </c>
      <c r="AZ1571" t="s">
        <v>1988</v>
      </c>
      <c r="BA1571" t="s"/>
      <c r="BB1571" t="n">
        <v>460922</v>
      </c>
      <c r="BC1571" t="n">
        <v>13.44964</v>
      </c>
      <c r="BD1571" t="n">
        <v>52.50138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92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1986</v>
      </c>
      <c r="F1572" t="n">
        <v>723199</v>
      </c>
      <c r="G1572" t="s">
        <v>74</v>
      </c>
      <c r="H1572" t="s">
        <v>75</v>
      </c>
      <c r="I1572" t="s"/>
      <c r="J1572" t="s">
        <v>74</v>
      </c>
      <c r="K1572" t="n">
        <v>124.5</v>
      </c>
      <c r="L1572" t="s">
        <v>76</v>
      </c>
      <c r="M1572" t="s"/>
      <c r="N1572" t="s">
        <v>1989</v>
      </c>
      <c r="O1572" t="s">
        <v>78</v>
      </c>
      <c r="P1572" t="s">
        <v>1987</v>
      </c>
      <c r="Q1572" t="s"/>
      <c r="R1572" t="s">
        <v>79</v>
      </c>
      <c r="S1572" t="s">
        <v>1516</v>
      </c>
      <c r="T1572" t="s">
        <v>81</v>
      </c>
      <c r="U1572" t="s">
        <v>82</v>
      </c>
      <c r="V1572" t="s">
        <v>83</v>
      </c>
      <c r="W1572" t="s">
        <v>84</v>
      </c>
      <c r="X1572" t="s"/>
      <c r="Y1572" t="s">
        <v>85</v>
      </c>
      <c r="Z1572">
        <f>HYPERLINK("https://hotelmonitor-cachepage.eclerx.com/savepage/tk_15444266373166454_sr_2399.html","info")</f>
        <v/>
      </c>
      <c r="AA1572" t="n">
        <v>137469</v>
      </c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>
        <v>88</v>
      </c>
      <c r="AO1572" t="s"/>
      <c r="AP1572" t="n">
        <v>168</v>
      </c>
      <c r="AQ1572" t="s">
        <v>89</v>
      </c>
      <c r="AR1572" t="s"/>
      <c r="AS1572" t="s"/>
      <c r="AT1572" t="s">
        <v>90</v>
      </c>
      <c r="AU1572" t="s"/>
      <c r="AV1572" t="s"/>
      <c r="AW1572" t="s"/>
      <c r="AX1572" t="s"/>
      <c r="AY1572" t="n">
        <v>937962</v>
      </c>
      <c r="AZ1572" t="s">
        <v>1988</v>
      </c>
      <c r="BA1572" t="s"/>
      <c r="BB1572" t="n">
        <v>460922</v>
      </c>
      <c r="BC1572" t="n">
        <v>13.44964</v>
      </c>
      <c r="BD1572" t="n">
        <v>52.50138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92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1986</v>
      </c>
      <c r="F1573" t="n">
        <v>723199</v>
      </c>
      <c r="G1573" t="s">
        <v>74</v>
      </c>
      <c r="H1573" t="s">
        <v>75</v>
      </c>
      <c r="I1573" t="s"/>
      <c r="J1573" t="s">
        <v>74</v>
      </c>
      <c r="K1573" t="n">
        <v>139</v>
      </c>
      <c r="L1573" t="s">
        <v>76</v>
      </c>
      <c r="M1573" t="s"/>
      <c r="N1573" t="s">
        <v>941</v>
      </c>
      <c r="O1573" t="s">
        <v>78</v>
      </c>
      <c r="P1573" t="s">
        <v>1987</v>
      </c>
      <c r="Q1573" t="s"/>
      <c r="R1573" t="s">
        <v>79</v>
      </c>
      <c r="S1573" t="s">
        <v>317</v>
      </c>
      <c r="T1573" t="s">
        <v>81</v>
      </c>
      <c r="U1573" t="s">
        <v>82</v>
      </c>
      <c r="V1573" t="s">
        <v>83</v>
      </c>
      <c r="W1573" t="s">
        <v>84</v>
      </c>
      <c r="X1573" t="s"/>
      <c r="Y1573" t="s">
        <v>85</v>
      </c>
      <c r="Z1573">
        <f>HYPERLINK("https://hotelmonitor-cachepage.eclerx.com/savepage/tk_15444266373166454_sr_2399.html","info")</f>
        <v/>
      </c>
      <c r="AA1573" t="n">
        <v>137469</v>
      </c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>
        <v>88</v>
      </c>
      <c r="AO1573" t="s"/>
      <c r="AP1573" t="n">
        <v>168</v>
      </c>
      <c r="AQ1573" t="s">
        <v>89</v>
      </c>
      <c r="AR1573" t="s"/>
      <c r="AS1573" t="s"/>
      <c r="AT1573" t="s">
        <v>90</v>
      </c>
      <c r="AU1573" t="s"/>
      <c r="AV1573" t="s"/>
      <c r="AW1573" t="s"/>
      <c r="AX1573" t="s"/>
      <c r="AY1573" t="n">
        <v>937962</v>
      </c>
      <c r="AZ1573" t="s">
        <v>1988</v>
      </c>
      <c r="BA1573" t="s"/>
      <c r="BB1573" t="n">
        <v>460922</v>
      </c>
      <c r="BC1573" t="n">
        <v>13.44964</v>
      </c>
      <c r="BD1573" t="n">
        <v>52.50138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92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1986</v>
      </c>
      <c r="F1574" t="n">
        <v>723199</v>
      </c>
      <c r="G1574" t="s">
        <v>74</v>
      </c>
      <c r="H1574" t="s">
        <v>75</v>
      </c>
      <c r="I1574" t="s"/>
      <c r="J1574" t="s">
        <v>74</v>
      </c>
      <c r="K1574" t="n">
        <v>159</v>
      </c>
      <c r="L1574" t="s">
        <v>76</v>
      </c>
      <c r="M1574" t="s"/>
      <c r="N1574" t="s">
        <v>1990</v>
      </c>
      <c r="O1574" t="s">
        <v>78</v>
      </c>
      <c r="P1574" t="s">
        <v>1987</v>
      </c>
      <c r="Q1574" t="s"/>
      <c r="R1574" t="s">
        <v>79</v>
      </c>
      <c r="S1574" t="s">
        <v>354</v>
      </c>
      <c r="T1574" t="s">
        <v>81</v>
      </c>
      <c r="U1574" t="s">
        <v>82</v>
      </c>
      <c r="V1574" t="s">
        <v>83</v>
      </c>
      <c r="W1574" t="s">
        <v>108</v>
      </c>
      <c r="X1574" t="s"/>
      <c r="Y1574" t="s">
        <v>85</v>
      </c>
      <c r="Z1574">
        <f>HYPERLINK("https://hotelmonitor-cachepage.eclerx.com/savepage/tk_15444266373166454_sr_2399.html","info")</f>
        <v/>
      </c>
      <c r="AA1574" t="n">
        <v>137469</v>
      </c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>
        <v>88</v>
      </c>
      <c r="AO1574" t="s"/>
      <c r="AP1574" t="n">
        <v>168</v>
      </c>
      <c r="AQ1574" t="s">
        <v>89</v>
      </c>
      <c r="AR1574" t="s"/>
      <c r="AS1574" t="s"/>
      <c r="AT1574" t="s">
        <v>90</v>
      </c>
      <c r="AU1574" t="s"/>
      <c r="AV1574" t="s"/>
      <c r="AW1574" t="s"/>
      <c r="AX1574" t="s"/>
      <c r="AY1574" t="n">
        <v>937962</v>
      </c>
      <c r="AZ1574" t="s">
        <v>1988</v>
      </c>
      <c r="BA1574" t="s"/>
      <c r="BB1574" t="n">
        <v>460922</v>
      </c>
      <c r="BC1574" t="n">
        <v>13.44964</v>
      </c>
      <c r="BD1574" t="n">
        <v>52.50138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92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1986</v>
      </c>
      <c r="F1575" t="n">
        <v>723199</v>
      </c>
      <c r="G1575" t="s">
        <v>74</v>
      </c>
      <c r="H1575" t="s">
        <v>75</v>
      </c>
      <c r="I1575" t="s"/>
      <c r="J1575" t="s">
        <v>74</v>
      </c>
      <c r="K1575" t="n">
        <v>159</v>
      </c>
      <c r="L1575" t="s">
        <v>76</v>
      </c>
      <c r="M1575" t="s"/>
      <c r="N1575" t="s">
        <v>1991</v>
      </c>
      <c r="O1575" t="s">
        <v>78</v>
      </c>
      <c r="P1575" t="s">
        <v>1987</v>
      </c>
      <c r="Q1575" t="s"/>
      <c r="R1575" t="s">
        <v>79</v>
      </c>
      <c r="S1575" t="s">
        <v>354</v>
      </c>
      <c r="T1575" t="s">
        <v>81</v>
      </c>
      <c r="U1575" t="s">
        <v>82</v>
      </c>
      <c r="V1575" t="s">
        <v>83</v>
      </c>
      <c r="W1575" t="s">
        <v>108</v>
      </c>
      <c r="X1575" t="s"/>
      <c r="Y1575" t="s">
        <v>85</v>
      </c>
      <c r="Z1575">
        <f>HYPERLINK("https://hotelmonitor-cachepage.eclerx.com/savepage/tk_15444266373166454_sr_2399.html","info")</f>
        <v/>
      </c>
      <c r="AA1575" t="n">
        <v>137469</v>
      </c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>
        <v>88</v>
      </c>
      <c r="AO1575" t="s"/>
      <c r="AP1575" t="n">
        <v>168</v>
      </c>
      <c r="AQ1575" t="s">
        <v>89</v>
      </c>
      <c r="AR1575" t="s"/>
      <c r="AS1575" t="s"/>
      <c r="AT1575" t="s">
        <v>90</v>
      </c>
      <c r="AU1575" t="s"/>
      <c r="AV1575" t="s"/>
      <c r="AW1575" t="s"/>
      <c r="AX1575" t="s"/>
      <c r="AY1575" t="n">
        <v>937962</v>
      </c>
      <c r="AZ1575" t="s">
        <v>1988</v>
      </c>
      <c r="BA1575" t="s"/>
      <c r="BB1575" t="n">
        <v>460922</v>
      </c>
      <c r="BC1575" t="n">
        <v>13.44964</v>
      </c>
      <c r="BD1575" t="n">
        <v>52.50138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92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1986</v>
      </c>
      <c r="F1576" t="n">
        <v>723199</v>
      </c>
      <c r="G1576" t="s">
        <v>74</v>
      </c>
      <c r="H1576" t="s">
        <v>75</v>
      </c>
      <c r="I1576" t="s"/>
      <c r="J1576" t="s">
        <v>74</v>
      </c>
      <c r="K1576" t="n">
        <v>174.3</v>
      </c>
      <c r="L1576" t="s">
        <v>76</v>
      </c>
      <c r="M1576" t="s"/>
      <c r="N1576" t="s">
        <v>1989</v>
      </c>
      <c r="O1576" t="s">
        <v>78</v>
      </c>
      <c r="P1576" t="s">
        <v>1987</v>
      </c>
      <c r="Q1576" t="s"/>
      <c r="R1576" t="s">
        <v>79</v>
      </c>
      <c r="S1576" t="s">
        <v>1992</v>
      </c>
      <c r="T1576" t="s">
        <v>81</v>
      </c>
      <c r="U1576" t="s">
        <v>82</v>
      </c>
      <c r="V1576" t="s">
        <v>83</v>
      </c>
      <c r="W1576" t="s">
        <v>108</v>
      </c>
      <c r="X1576" t="s"/>
      <c r="Y1576" t="s">
        <v>85</v>
      </c>
      <c r="Z1576">
        <f>HYPERLINK("https://hotelmonitor-cachepage.eclerx.com/savepage/tk_15444266373166454_sr_2399.html","info")</f>
        <v/>
      </c>
      <c r="AA1576" t="n">
        <v>137469</v>
      </c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>
        <v>88</v>
      </c>
      <c r="AO1576" t="s"/>
      <c r="AP1576" t="n">
        <v>168</v>
      </c>
      <c r="AQ1576" t="s">
        <v>89</v>
      </c>
      <c r="AR1576" t="s"/>
      <c r="AS1576" t="s"/>
      <c r="AT1576" t="s">
        <v>90</v>
      </c>
      <c r="AU1576" t="s"/>
      <c r="AV1576" t="s"/>
      <c r="AW1576" t="s"/>
      <c r="AX1576" t="s"/>
      <c r="AY1576" t="n">
        <v>937962</v>
      </c>
      <c r="AZ1576" t="s">
        <v>1988</v>
      </c>
      <c r="BA1576" t="s"/>
      <c r="BB1576" t="n">
        <v>460922</v>
      </c>
      <c r="BC1576" t="n">
        <v>13.44964</v>
      </c>
      <c r="BD1576" t="n">
        <v>52.50138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92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1986</v>
      </c>
      <c r="F1577" t="n">
        <v>723199</v>
      </c>
      <c r="G1577" t="s">
        <v>74</v>
      </c>
      <c r="H1577" t="s">
        <v>75</v>
      </c>
      <c r="I1577" t="s"/>
      <c r="J1577" t="s">
        <v>74</v>
      </c>
      <c r="K1577" t="n">
        <v>178.8</v>
      </c>
      <c r="L1577" t="s">
        <v>76</v>
      </c>
      <c r="M1577" t="s"/>
      <c r="N1577" t="s">
        <v>1989</v>
      </c>
      <c r="O1577" t="s">
        <v>78</v>
      </c>
      <c r="P1577" t="s">
        <v>1987</v>
      </c>
      <c r="Q1577" t="s"/>
      <c r="R1577" t="s">
        <v>79</v>
      </c>
      <c r="S1577" t="s">
        <v>1993</v>
      </c>
      <c r="T1577" t="s">
        <v>81</v>
      </c>
      <c r="U1577" t="s">
        <v>82</v>
      </c>
      <c r="V1577" t="s">
        <v>83</v>
      </c>
      <c r="W1577" t="s">
        <v>108</v>
      </c>
      <c r="X1577" t="s"/>
      <c r="Y1577" t="s">
        <v>85</v>
      </c>
      <c r="Z1577">
        <f>HYPERLINK("https://hotelmonitor-cachepage.eclerx.com/savepage/tk_15444266373166454_sr_2399.html","info")</f>
        <v/>
      </c>
      <c r="AA1577" t="n">
        <v>137469</v>
      </c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>
        <v>88</v>
      </c>
      <c r="AO1577" t="s"/>
      <c r="AP1577" t="n">
        <v>168</v>
      </c>
      <c r="AQ1577" t="s">
        <v>89</v>
      </c>
      <c r="AR1577" t="s"/>
      <c r="AS1577" t="s"/>
      <c r="AT1577" t="s">
        <v>90</v>
      </c>
      <c r="AU1577" t="s"/>
      <c r="AV1577" t="s"/>
      <c r="AW1577" t="s"/>
      <c r="AX1577" t="s"/>
      <c r="AY1577" t="n">
        <v>937962</v>
      </c>
      <c r="AZ1577" t="s">
        <v>1988</v>
      </c>
      <c r="BA1577" t="s"/>
      <c r="BB1577" t="n">
        <v>460922</v>
      </c>
      <c r="BC1577" t="n">
        <v>13.44964</v>
      </c>
      <c r="BD1577" t="n">
        <v>52.50138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92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1986</v>
      </c>
      <c r="F1578" t="n">
        <v>723199</v>
      </c>
      <c r="G1578" t="s">
        <v>74</v>
      </c>
      <c r="H1578" t="s">
        <v>75</v>
      </c>
      <c r="I1578" t="s"/>
      <c r="J1578" t="s">
        <v>74</v>
      </c>
      <c r="K1578" t="n">
        <v>179.1</v>
      </c>
      <c r="L1578" t="s">
        <v>76</v>
      </c>
      <c r="M1578" t="s"/>
      <c r="N1578" t="s">
        <v>1994</v>
      </c>
      <c r="O1578" t="s">
        <v>78</v>
      </c>
      <c r="P1578" t="s">
        <v>1987</v>
      </c>
      <c r="Q1578" t="s"/>
      <c r="R1578" t="s">
        <v>79</v>
      </c>
      <c r="S1578" t="s">
        <v>906</v>
      </c>
      <c r="T1578" t="s">
        <v>81</v>
      </c>
      <c r="U1578" t="s">
        <v>82</v>
      </c>
      <c r="V1578" t="s">
        <v>83</v>
      </c>
      <c r="W1578" t="s">
        <v>84</v>
      </c>
      <c r="X1578" t="s"/>
      <c r="Y1578" t="s">
        <v>85</v>
      </c>
      <c r="Z1578">
        <f>HYPERLINK("https://hotelmonitor-cachepage.eclerx.com/savepage/tk_15444266373166454_sr_2399.html","info")</f>
        <v/>
      </c>
      <c r="AA1578" t="n">
        <v>137469</v>
      </c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>
        <v>88</v>
      </c>
      <c r="AO1578" t="s"/>
      <c r="AP1578" t="n">
        <v>168</v>
      </c>
      <c r="AQ1578" t="s">
        <v>89</v>
      </c>
      <c r="AR1578" t="s"/>
      <c r="AS1578" t="s"/>
      <c r="AT1578" t="s">
        <v>90</v>
      </c>
      <c r="AU1578" t="s"/>
      <c r="AV1578" t="s"/>
      <c r="AW1578" t="s"/>
      <c r="AX1578" t="s"/>
      <c r="AY1578" t="n">
        <v>937962</v>
      </c>
      <c r="AZ1578" t="s">
        <v>1988</v>
      </c>
      <c r="BA1578" t="s"/>
      <c r="BB1578" t="n">
        <v>460922</v>
      </c>
      <c r="BC1578" t="n">
        <v>13.44964</v>
      </c>
      <c r="BD1578" t="n">
        <v>52.50138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92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1986</v>
      </c>
      <c r="F1579" t="n">
        <v>723199</v>
      </c>
      <c r="G1579" t="s">
        <v>74</v>
      </c>
      <c r="H1579" t="s">
        <v>75</v>
      </c>
      <c r="I1579" t="s"/>
      <c r="J1579" t="s">
        <v>74</v>
      </c>
      <c r="K1579" t="n">
        <v>184.5</v>
      </c>
      <c r="L1579" t="s">
        <v>76</v>
      </c>
      <c r="M1579" t="s"/>
      <c r="N1579" t="s">
        <v>1995</v>
      </c>
      <c r="O1579" t="s">
        <v>78</v>
      </c>
      <c r="P1579" t="s">
        <v>1987</v>
      </c>
      <c r="Q1579" t="s"/>
      <c r="R1579" t="s">
        <v>79</v>
      </c>
      <c r="S1579" t="s">
        <v>1996</v>
      </c>
      <c r="T1579" t="s">
        <v>81</v>
      </c>
      <c r="U1579" t="s">
        <v>82</v>
      </c>
      <c r="V1579" t="s">
        <v>83</v>
      </c>
      <c r="W1579" t="s">
        <v>84</v>
      </c>
      <c r="X1579" t="s"/>
      <c r="Y1579" t="s">
        <v>85</v>
      </c>
      <c r="Z1579">
        <f>HYPERLINK("https://hotelmonitor-cachepage.eclerx.com/savepage/tk_15444266373166454_sr_2399.html","info")</f>
        <v/>
      </c>
      <c r="AA1579" t="n">
        <v>137469</v>
      </c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>
        <v>88</v>
      </c>
      <c r="AO1579" t="s"/>
      <c r="AP1579" t="n">
        <v>168</v>
      </c>
      <c r="AQ1579" t="s">
        <v>89</v>
      </c>
      <c r="AR1579" t="s"/>
      <c r="AS1579" t="s"/>
      <c r="AT1579" t="s">
        <v>90</v>
      </c>
      <c r="AU1579" t="s"/>
      <c r="AV1579" t="s"/>
      <c r="AW1579" t="s"/>
      <c r="AX1579" t="s"/>
      <c r="AY1579" t="n">
        <v>937962</v>
      </c>
      <c r="AZ1579" t="s">
        <v>1988</v>
      </c>
      <c r="BA1579" t="s"/>
      <c r="BB1579" t="n">
        <v>460922</v>
      </c>
      <c r="BC1579" t="n">
        <v>13.44964</v>
      </c>
      <c r="BD1579" t="n">
        <v>52.50138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92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1986</v>
      </c>
      <c r="F1580" t="n">
        <v>723199</v>
      </c>
      <c r="G1580" t="s">
        <v>74</v>
      </c>
      <c r="H1580" t="s">
        <v>75</v>
      </c>
      <c r="I1580" t="s"/>
      <c r="J1580" t="s">
        <v>74</v>
      </c>
      <c r="K1580" t="n">
        <v>184.5</v>
      </c>
      <c r="L1580" t="s">
        <v>76</v>
      </c>
      <c r="M1580" t="s"/>
      <c r="N1580" t="s">
        <v>1997</v>
      </c>
      <c r="O1580" t="s">
        <v>78</v>
      </c>
      <c r="P1580" t="s">
        <v>1987</v>
      </c>
      <c r="Q1580" t="s"/>
      <c r="R1580" t="s">
        <v>79</v>
      </c>
      <c r="S1580" t="s">
        <v>1996</v>
      </c>
      <c r="T1580" t="s">
        <v>81</v>
      </c>
      <c r="U1580" t="s">
        <v>82</v>
      </c>
      <c r="V1580" t="s">
        <v>83</v>
      </c>
      <c r="W1580" t="s">
        <v>84</v>
      </c>
      <c r="X1580" t="s"/>
      <c r="Y1580" t="s">
        <v>85</v>
      </c>
      <c r="Z1580">
        <f>HYPERLINK("https://hotelmonitor-cachepage.eclerx.com/savepage/tk_15444266373166454_sr_2399.html","info")</f>
        <v/>
      </c>
      <c r="AA1580" t="n">
        <v>137469</v>
      </c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>
        <v>88</v>
      </c>
      <c r="AO1580" t="s"/>
      <c r="AP1580" t="n">
        <v>168</v>
      </c>
      <c r="AQ1580" t="s">
        <v>89</v>
      </c>
      <c r="AR1580" t="s"/>
      <c r="AS1580" t="s"/>
      <c r="AT1580" t="s">
        <v>90</v>
      </c>
      <c r="AU1580" t="s"/>
      <c r="AV1580" t="s"/>
      <c r="AW1580" t="s"/>
      <c r="AX1580" t="s"/>
      <c r="AY1580" t="n">
        <v>937962</v>
      </c>
      <c r="AZ1580" t="s">
        <v>1988</v>
      </c>
      <c r="BA1580" t="s"/>
      <c r="BB1580" t="n">
        <v>460922</v>
      </c>
      <c r="BC1580" t="n">
        <v>13.44964</v>
      </c>
      <c r="BD1580" t="n">
        <v>52.50138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92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1986</v>
      </c>
      <c r="F1581" t="n">
        <v>723199</v>
      </c>
      <c r="G1581" t="s">
        <v>74</v>
      </c>
      <c r="H1581" t="s">
        <v>75</v>
      </c>
      <c r="I1581" t="s"/>
      <c r="J1581" t="s">
        <v>74</v>
      </c>
      <c r="K1581" t="n">
        <v>184.5</v>
      </c>
      <c r="L1581" t="s">
        <v>76</v>
      </c>
      <c r="M1581" t="s"/>
      <c r="N1581" t="s">
        <v>1998</v>
      </c>
      <c r="O1581" t="s">
        <v>78</v>
      </c>
      <c r="P1581" t="s">
        <v>1987</v>
      </c>
      <c r="Q1581" t="s"/>
      <c r="R1581" t="s">
        <v>79</v>
      </c>
      <c r="S1581" t="s">
        <v>1996</v>
      </c>
      <c r="T1581" t="s">
        <v>81</v>
      </c>
      <c r="U1581" t="s">
        <v>82</v>
      </c>
      <c r="V1581" t="s">
        <v>83</v>
      </c>
      <c r="W1581" t="s">
        <v>84</v>
      </c>
      <c r="X1581" t="s"/>
      <c r="Y1581" t="s">
        <v>85</v>
      </c>
      <c r="Z1581">
        <f>HYPERLINK("https://hotelmonitor-cachepage.eclerx.com/savepage/tk_15444266373166454_sr_2399.html","info")</f>
        <v/>
      </c>
      <c r="AA1581" t="n">
        <v>137469</v>
      </c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>
        <v>88</v>
      </c>
      <c r="AO1581" t="s"/>
      <c r="AP1581" t="n">
        <v>168</v>
      </c>
      <c r="AQ1581" t="s">
        <v>89</v>
      </c>
      <c r="AR1581" t="s"/>
      <c r="AS1581" t="s"/>
      <c r="AT1581" t="s">
        <v>90</v>
      </c>
      <c r="AU1581" t="s"/>
      <c r="AV1581" t="s"/>
      <c r="AW1581" t="s"/>
      <c r="AX1581" t="s"/>
      <c r="AY1581" t="n">
        <v>937962</v>
      </c>
      <c r="AZ1581" t="s">
        <v>1988</v>
      </c>
      <c r="BA1581" t="s"/>
      <c r="BB1581" t="n">
        <v>460922</v>
      </c>
      <c r="BC1581" t="n">
        <v>13.44964</v>
      </c>
      <c r="BD1581" t="n">
        <v>52.50138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92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1986</v>
      </c>
      <c r="F1582" t="n">
        <v>723199</v>
      </c>
      <c r="G1582" t="s">
        <v>74</v>
      </c>
      <c r="H1582" t="s">
        <v>75</v>
      </c>
      <c r="I1582" t="s"/>
      <c r="J1582" t="s">
        <v>74</v>
      </c>
      <c r="K1582" t="n">
        <v>184.5</v>
      </c>
      <c r="L1582" t="s">
        <v>76</v>
      </c>
      <c r="M1582" t="s"/>
      <c r="N1582" t="s">
        <v>1999</v>
      </c>
      <c r="O1582" t="s">
        <v>78</v>
      </c>
      <c r="P1582" t="s">
        <v>1987</v>
      </c>
      <c r="Q1582" t="s"/>
      <c r="R1582" t="s">
        <v>79</v>
      </c>
      <c r="S1582" t="s">
        <v>1996</v>
      </c>
      <c r="T1582" t="s">
        <v>81</v>
      </c>
      <c r="U1582" t="s">
        <v>82</v>
      </c>
      <c r="V1582" t="s">
        <v>83</v>
      </c>
      <c r="W1582" t="s">
        <v>84</v>
      </c>
      <c r="X1582" t="s"/>
      <c r="Y1582" t="s">
        <v>85</v>
      </c>
      <c r="Z1582">
        <f>HYPERLINK("https://hotelmonitor-cachepage.eclerx.com/savepage/tk_15444266373166454_sr_2399.html","info")</f>
        <v/>
      </c>
      <c r="AA1582" t="n">
        <v>137469</v>
      </c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>
        <v>88</v>
      </c>
      <c r="AO1582" t="s"/>
      <c r="AP1582" t="n">
        <v>168</v>
      </c>
      <c r="AQ1582" t="s">
        <v>89</v>
      </c>
      <c r="AR1582" t="s"/>
      <c r="AS1582" t="s"/>
      <c r="AT1582" t="s">
        <v>90</v>
      </c>
      <c r="AU1582" t="s"/>
      <c r="AV1582" t="s"/>
      <c r="AW1582" t="s"/>
      <c r="AX1582" t="s"/>
      <c r="AY1582" t="n">
        <v>937962</v>
      </c>
      <c r="AZ1582" t="s">
        <v>1988</v>
      </c>
      <c r="BA1582" t="s"/>
      <c r="BB1582" t="n">
        <v>460922</v>
      </c>
      <c r="BC1582" t="n">
        <v>13.44964</v>
      </c>
      <c r="BD1582" t="n">
        <v>52.50138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92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1986</v>
      </c>
      <c r="F1583" t="n">
        <v>723199</v>
      </c>
      <c r="G1583" t="s">
        <v>74</v>
      </c>
      <c r="H1583" t="s">
        <v>75</v>
      </c>
      <c r="I1583" t="s"/>
      <c r="J1583" t="s">
        <v>74</v>
      </c>
      <c r="K1583" t="n">
        <v>199</v>
      </c>
      <c r="L1583" t="s">
        <v>76</v>
      </c>
      <c r="M1583" t="s"/>
      <c r="N1583" t="s">
        <v>1995</v>
      </c>
      <c r="O1583" t="s">
        <v>78</v>
      </c>
      <c r="P1583" t="s">
        <v>1987</v>
      </c>
      <c r="Q1583" t="s"/>
      <c r="R1583" t="s">
        <v>79</v>
      </c>
      <c r="S1583" t="s">
        <v>2000</v>
      </c>
      <c r="T1583" t="s">
        <v>81</v>
      </c>
      <c r="U1583" t="s">
        <v>82</v>
      </c>
      <c r="V1583" t="s">
        <v>83</v>
      </c>
      <c r="W1583" t="s">
        <v>84</v>
      </c>
      <c r="X1583" t="s"/>
      <c r="Y1583" t="s">
        <v>85</v>
      </c>
      <c r="Z1583">
        <f>HYPERLINK("https://hotelmonitor-cachepage.eclerx.com/savepage/tk_15444266373166454_sr_2399.html","info")</f>
        <v/>
      </c>
      <c r="AA1583" t="n">
        <v>137469</v>
      </c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>
        <v>88</v>
      </c>
      <c r="AO1583" t="s"/>
      <c r="AP1583" t="n">
        <v>168</v>
      </c>
      <c r="AQ1583" t="s">
        <v>89</v>
      </c>
      <c r="AR1583" t="s"/>
      <c r="AS1583" t="s"/>
      <c r="AT1583" t="s">
        <v>90</v>
      </c>
      <c r="AU1583" t="s"/>
      <c r="AV1583" t="s"/>
      <c r="AW1583" t="s"/>
      <c r="AX1583" t="s"/>
      <c r="AY1583" t="n">
        <v>937962</v>
      </c>
      <c r="AZ1583" t="s">
        <v>1988</v>
      </c>
      <c r="BA1583" t="s"/>
      <c r="BB1583" t="n">
        <v>460922</v>
      </c>
      <c r="BC1583" t="n">
        <v>13.44964</v>
      </c>
      <c r="BD1583" t="n">
        <v>52.50138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92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1986</v>
      </c>
      <c r="F1584" t="n">
        <v>723199</v>
      </c>
      <c r="G1584" t="s">
        <v>74</v>
      </c>
      <c r="H1584" t="s">
        <v>75</v>
      </c>
      <c r="I1584" t="s"/>
      <c r="J1584" t="s">
        <v>74</v>
      </c>
      <c r="K1584" t="n">
        <v>199</v>
      </c>
      <c r="L1584" t="s">
        <v>76</v>
      </c>
      <c r="M1584" t="s"/>
      <c r="N1584" t="s">
        <v>1997</v>
      </c>
      <c r="O1584" t="s">
        <v>78</v>
      </c>
      <c r="P1584" t="s">
        <v>1987</v>
      </c>
      <c r="Q1584" t="s"/>
      <c r="R1584" t="s">
        <v>79</v>
      </c>
      <c r="S1584" t="s">
        <v>2000</v>
      </c>
      <c r="T1584" t="s">
        <v>81</v>
      </c>
      <c r="U1584" t="s">
        <v>82</v>
      </c>
      <c r="V1584" t="s">
        <v>83</v>
      </c>
      <c r="W1584" t="s">
        <v>84</v>
      </c>
      <c r="X1584" t="s"/>
      <c r="Y1584" t="s">
        <v>85</v>
      </c>
      <c r="Z1584">
        <f>HYPERLINK("https://hotelmonitor-cachepage.eclerx.com/savepage/tk_15444266373166454_sr_2399.html","info")</f>
        <v/>
      </c>
      <c r="AA1584" t="n">
        <v>137469</v>
      </c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>
        <v>88</v>
      </c>
      <c r="AO1584" t="s"/>
      <c r="AP1584" t="n">
        <v>168</v>
      </c>
      <c r="AQ1584" t="s">
        <v>89</v>
      </c>
      <c r="AR1584" t="s"/>
      <c r="AS1584" t="s"/>
      <c r="AT1584" t="s">
        <v>90</v>
      </c>
      <c r="AU1584" t="s"/>
      <c r="AV1584" t="s"/>
      <c r="AW1584" t="s"/>
      <c r="AX1584" t="s"/>
      <c r="AY1584" t="n">
        <v>937962</v>
      </c>
      <c r="AZ1584" t="s">
        <v>1988</v>
      </c>
      <c r="BA1584" t="s"/>
      <c r="BB1584" t="n">
        <v>460922</v>
      </c>
      <c r="BC1584" t="n">
        <v>13.44964</v>
      </c>
      <c r="BD1584" t="n">
        <v>52.50138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92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1986</v>
      </c>
      <c r="F1585" t="n">
        <v>723199</v>
      </c>
      <c r="G1585" t="s">
        <v>74</v>
      </c>
      <c r="H1585" t="s">
        <v>75</v>
      </c>
      <c r="I1585" t="s"/>
      <c r="J1585" t="s">
        <v>74</v>
      </c>
      <c r="K1585" t="n">
        <v>199</v>
      </c>
      <c r="L1585" t="s">
        <v>76</v>
      </c>
      <c r="M1585" t="s"/>
      <c r="N1585" t="s">
        <v>1998</v>
      </c>
      <c r="O1585" t="s">
        <v>78</v>
      </c>
      <c r="P1585" t="s">
        <v>1987</v>
      </c>
      <c r="Q1585" t="s"/>
      <c r="R1585" t="s">
        <v>79</v>
      </c>
      <c r="S1585" t="s">
        <v>2000</v>
      </c>
      <c r="T1585" t="s">
        <v>81</v>
      </c>
      <c r="U1585" t="s">
        <v>82</v>
      </c>
      <c r="V1585" t="s">
        <v>83</v>
      </c>
      <c r="W1585" t="s">
        <v>84</v>
      </c>
      <c r="X1585" t="s"/>
      <c r="Y1585" t="s">
        <v>85</v>
      </c>
      <c r="Z1585">
        <f>HYPERLINK("https://hotelmonitor-cachepage.eclerx.com/savepage/tk_15444266373166454_sr_2399.html","info")</f>
        <v/>
      </c>
      <c r="AA1585" t="n">
        <v>137469</v>
      </c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>
        <v>88</v>
      </c>
      <c r="AO1585" t="s"/>
      <c r="AP1585" t="n">
        <v>168</v>
      </c>
      <c r="AQ1585" t="s">
        <v>89</v>
      </c>
      <c r="AR1585" t="s"/>
      <c r="AS1585" t="s"/>
      <c r="AT1585" t="s">
        <v>90</v>
      </c>
      <c r="AU1585" t="s"/>
      <c r="AV1585" t="s"/>
      <c r="AW1585" t="s"/>
      <c r="AX1585" t="s"/>
      <c r="AY1585" t="n">
        <v>937962</v>
      </c>
      <c r="AZ1585" t="s">
        <v>1988</v>
      </c>
      <c r="BA1585" t="s"/>
      <c r="BB1585" t="n">
        <v>460922</v>
      </c>
      <c r="BC1585" t="n">
        <v>13.44964</v>
      </c>
      <c r="BD1585" t="n">
        <v>52.50138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92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1986</v>
      </c>
      <c r="F1586" t="n">
        <v>723199</v>
      </c>
      <c r="G1586" t="s">
        <v>74</v>
      </c>
      <c r="H1586" t="s">
        <v>75</v>
      </c>
      <c r="I1586" t="s"/>
      <c r="J1586" t="s">
        <v>74</v>
      </c>
      <c r="K1586" t="n">
        <v>199</v>
      </c>
      <c r="L1586" t="s">
        <v>76</v>
      </c>
      <c r="M1586" t="s"/>
      <c r="N1586" t="s">
        <v>1999</v>
      </c>
      <c r="O1586" t="s">
        <v>78</v>
      </c>
      <c r="P1586" t="s">
        <v>1987</v>
      </c>
      <c r="Q1586" t="s"/>
      <c r="R1586" t="s">
        <v>79</v>
      </c>
      <c r="S1586" t="s">
        <v>2000</v>
      </c>
      <c r="T1586" t="s">
        <v>81</v>
      </c>
      <c r="U1586" t="s">
        <v>82</v>
      </c>
      <c r="V1586" t="s">
        <v>83</v>
      </c>
      <c r="W1586" t="s">
        <v>84</v>
      </c>
      <c r="X1586" t="s"/>
      <c r="Y1586" t="s">
        <v>85</v>
      </c>
      <c r="Z1586">
        <f>HYPERLINK("https://hotelmonitor-cachepage.eclerx.com/savepage/tk_15444266373166454_sr_2399.html","info")</f>
        <v/>
      </c>
      <c r="AA1586" t="n">
        <v>137469</v>
      </c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>
        <v>88</v>
      </c>
      <c r="AO1586" t="s"/>
      <c r="AP1586" t="n">
        <v>168</v>
      </c>
      <c r="AQ1586" t="s">
        <v>89</v>
      </c>
      <c r="AR1586" t="s"/>
      <c r="AS1586" t="s"/>
      <c r="AT1586" t="s">
        <v>90</v>
      </c>
      <c r="AU1586" t="s"/>
      <c r="AV1586" t="s"/>
      <c r="AW1586" t="s"/>
      <c r="AX1586" t="s"/>
      <c r="AY1586" t="n">
        <v>937962</v>
      </c>
      <c r="AZ1586" t="s">
        <v>1988</v>
      </c>
      <c r="BA1586" t="s"/>
      <c r="BB1586" t="n">
        <v>460922</v>
      </c>
      <c r="BC1586" t="n">
        <v>13.44964</v>
      </c>
      <c r="BD1586" t="n">
        <v>52.50138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92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1986</v>
      </c>
      <c r="F1587" t="n">
        <v>723199</v>
      </c>
      <c r="G1587" t="s">
        <v>74</v>
      </c>
      <c r="H1587" t="s">
        <v>75</v>
      </c>
      <c r="I1587" t="s"/>
      <c r="J1587" t="s">
        <v>74</v>
      </c>
      <c r="K1587" t="n">
        <v>234.3</v>
      </c>
      <c r="L1587" t="s">
        <v>76</v>
      </c>
      <c r="M1587" t="s"/>
      <c r="N1587" t="s">
        <v>1995</v>
      </c>
      <c r="O1587" t="s">
        <v>78</v>
      </c>
      <c r="P1587" t="s">
        <v>1987</v>
      </c>
      <c r="Q1587" t="s"/>
      <c r="R1587" t="s">
        <v>79</v>
      </c>
      <c r="S1587" t="s">
        <v>2001</v>
      </c>
      <c r="T1587" t="s">
        <v>81</v>
      </c>
      <c r="U1587" t="s">
        <v>82</v>
      </c>
      <c r="V1587" t="s">
        <v>83</v>
      </c>
      <c r="W1587" t="s">
        <v>108</v>
      </c>
      <c r="X1587" t="s"/>
      <c r="Y1587" t="s">
        <v>85</v>
      </c>
      <c r="Z1587">
        <f>HYPERLINK("https://hotelmonitor-cachepage.eclerx.com/savepage/tk_15444266373166454_sr_2399.html","info")</f>
        <v/>
      </c>
      <c r="AA1587" t="n">
        <v>137469</v>
      </c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>
        <v>88</v>
      </c>
      <c r="AO1587" t="s"/>
      <c r="AP1587" t="n">
        <v>168</v>
      </c>
      <c r="AQ1587" t="s">
        <v>89</v>
      </c>
      <c r="AR1587" t="s"/>
      <c r="AS1587" t="s"/>
      <c r="AT1587" t="s">
        <v>90</v>
      </c>
      <c r="AU1587" t="s"/>
      <c r="AV1587" t="s"/>
      <c r="AW1587" t="s"/>
      <c r="AX1587" t="s"/>
      <c r="AY1587" t="n">
        <v>937962</v>
      </c>
      <c r="AZ1587" t="s">
        <v>1988</v>
      </c>
      <c r="BA1587" t="s"/>
      <c r="BB1587" t="n">
        <v>460922</v>
      </c>
      <c r="BC1587" t="n">
        <v>13.44964</v>
      </c>
      <c r="BD1587" t="n">
        <v>52.50138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92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1986</v>
      </c>
      <c r="F1588" t="n">
        <v>723199</v>
      </c>
      <c r="G1588" t="s">
        <v>74</v>
      </c>
      <c r="H1588" t="s">
        <v>75</v>
      </c>
      <c r="I1588" t="s"/>
      <c r="J1588" t="s">
        <v>74</v>
      </c>
      <c r="K1588" t="n">
        <v>234.3</v>
      </c>
      <c r="L1588" t="s">
        <v>76</v>
      </c>
      <c r="M1588" t="s"/>
      <c r="N1588" t="s">
        <v>1997</v>
      </c>
      <c r="O1588" t="s">
        <v>78</v>
      </c>
      <c r="P1588" t="s">
        <v>1987</v>
      </c>
      <c r="Q1588" t="s"/>
      <c r="R1588" t="s">
        <v>79</v>
      </c>
      <c r="S1588" t="s">
        <v>2001</v>
      </c>
      <c r="T1588" t="s">
        <v>81</v>
      </c>
      <c r="U1588" t="s">
        <v>82</v>
      </c>
      <c r="V1588" t="s">
        <v>83</v>
      </c>
      <c r="W1588" t="s">
        <v>108</v>
      </c>
      <c r="X1588" t="s"/>
      <c r="Y1588" t="s">
        <v>85</v>
      </c>
      <c r="Z1588">
        <f>HYPERLINK("https://hotelmonitor-cachepage.eclerx.com/savepage/tk_15444266373166454_sr_2399.html","info")</f>
        <v/>
      </c>
      <c r="AA1588" t="n">
        <v>137469</v>
      </c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>
        <v>88</v>
      </c>
      <c r="AO1588" t="s"/>
      <c r="AP1588" t="n">
        <v>168</v>
      </c>
      <c r="AQ1588" t="s">
        <v>89</v>
      </c>
      <c r="AR1588" t="s"/>
      <c r="AS1588" t="s"/>
      <c r="AT1588" t="s">
        <v>90</v>
      </c>
      <c r="AU1588" t="s"/>
      <c r="AV1588" t="s"/>
      <c r="AW1588" t="s"/>
      <c r="AX1588" t="s"/>
      <c r="AY1588" t="n">
        <v>937962</v>
      </c>
      <c r="AZ1588" t="s">
        <v>1988</v>
      </c>
      <c r="BA1588" t="s"/>
      <c r="BB1588" t="n">
        <v>460922</v>
      </c>
      <c r="BC1588" t="n">
        <v>13.44964</v>
      </c>
      <c r="BD1588" t="n">
        <v>52.50138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92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1986</v>
      </c>
      <c r="F1589" t="n">
        <v>723199</v>
      </c>
      <c r="G1589" t="s">
        <v>74</v>
      </c>
      <c r="H1589" t="s">
        <v>75</v>
      </c>
      <c r="I1589" t="s"/>
      <c r="J1589" t="s">
        <v>74</v>
      </c>
      <c r="K1589" t="n">
        <v>234.3</v>
      </c>
      <c r="L1589" t="s">
        <v>76</v>
      </c>
      <c r="M1589" t="s"/>
      <c r="N1589" t="s">
        <v>1998</v>
      </c>
      <c r="O1589" t="s">
        <v>78</v>
      </c>
      <c r="P1589" t="s">
        <v>1987</v>
      </c>
      <c r="Q1589" t="s"/>
      <c r="R1589" t="s">
        <v>79</v>
      </c>
      <c r="S1589" t="s">
        <v>2001</v>
      </c>
      <c r="T1589" t="s">
        <v>81</v>
      </c>
      <c r="U1589" t="s">
        <v>82</v>
      </c>
      <c r="V1589" t="s">
        <v>83</v>
      </c>
      <c r="W1589" t="s">
        <v>108</v>
      </c>
      <c r="X1589" t="s"/>
      <c r="Y1589" t="s">
        <v>85</v>
      </c>
      <c r="Z1589">
        <f>HYPERLINK("https://hotelmonitor-cachepage.eclerx.com/savepage/tk_15444266373166454_sr_2399.html","info")</f>
        <v/>
      </c>
      <c r="AA1589" t="n">
        <v>137469</v>
      </c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>
        <v>88</v>
      </c>
      <c r="AO1589" t="s"/>
      <c r="AP1589" t="n">
        <v>168</v>
      </c>
      <c r="AQ1589" t="s">
        <v>89</v>
      </c>
      <c r="AR1589" t="s"/>
      <c r="AS1589" t="s"/>
      <c r="AT1589" t="s">
        <v>90</v>
      </c>
      <c r="AU1589" t="s"/>
      <c r="AV1589" t="s"/>
      <c r="AW1589" t="s"/>
      <c r="AX1589" t="s"/>
      <c r="AY1589" t="n">
        <v>937962</v>
      </c>
      <c r="AZ1589" t="s">
        <v>1988</v>
      </c>
      <c r="BA1589" t="s"/>
      <c r="BB1589" t="n">
        <v>460922</v>
      </c>
      <c r="BC1589" t="n">
        <v>13.44964</v>
      </c>
      <c r="BD1589" t="n">
        <v>52.50138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92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2002</v>
      </c>
      <c r="F1590" t="n">
        <v>3609760</v>
      </c>
      <c r="G1590" t="s">
        <v>74</v>
      </c>
      <c r="H1590" t="s">
        <v>75</v>
      </c>
      <c r="I1590" t="s"/>
      <c r="J1590" t="s">
        <v>74</v>
      </c>
      <c r="K1590" t="n">
        <v>79</v>
      </c>
      <c r="L1590" t="s">
        <v>76</v>
      </c>
      <c r="M1590" t="s"/>
      <c r="N1590" t="s">
        <v>121</v>
      </c>
      <c r="O1590" t="s">
        <v>78</v>
      </c>
      <c r="P1590" t="s">
        <v>2003</v>
      </c>
      <c r="Q1590" t="s"/>
      <c r="R1590" t="s">
        <v>119</v>
      </c>
      <c r="S1590" t="s">
        <v>342</v>
      </c>
      <c r="T1590" t="s">
        <v>81</v>
      </c>
      <c r="U1590" t="s">
        <v>82</v>
      </c>
      <c r="V1590" t="s">
        <v>83</v>
      </c>
      <c r="W1590" t="s">
        <v>108</v>
      </c>
      <c r="X1590" t="s"/>
      <c r="Y1590" t="s">
        <v>85</v>
      </c>
      <c r="Z1590">
        <f>HYPERLINK("https://hotelmonitor-cachepage.eclerx.com/savepage/tk_1544427541972989_sr_2399.html","info")</f>
        <v/>
      </c>
      <c r="AA1590" t="n">
        <v>272331</v>
      </c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>
        <v>88</v>
      </c>
      <c r="AO1590" t="s"/>
      <c r="AP1590" t="n">
        <v>437</v>
      </c>
      <c r="AQ1590" t="s">
        <v>89</v>
      </c>
      <c r="AR1590" t="s"/>
      <c r="AS1590" t="s"/>
      <c r="AT1590" t="s">
        <v>90</v>
      </c>
      <c r="AU1590" t="s"/>
      <c r="AV1590" t="s"/>
      <c r="AW1590" t="s"/>
      <c r="AX1590" t="s"/>
      <c r="AY1590" t="n">
        <v>5855160</v>
      </c>
      <c r="AZ1590" t="s">
        <v>2004</v>
      </c>
      <c r="BA1590" t="s"/>
      <c r="BB1590" t="n">
        <v>937654</v>
      </c>
      <c r="BC1590" t="n">
        <v>13.411309</v>
      </c>
      <c r="BD1590" t="n">
        <v>52.550511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92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2005</v>
      </c>
      <c r="F1591" t="n">
        <v>2347088</v>
      </c>
      <c r="G1591" t="s">
        <v>74</v>
      </c>
      <c r="H1591" t="s">
        <v>75</v>
      </c>
      <c r="I1591" t="s"/>
      <c r="J1591" t="s">
        <v>74</v>
      </c>
      <c r="K1591" t="n">
        <v>64</v>
      </c>
      <c r="L1591" t="s">
        <v>76</v>
      </c>
      <c r="M1591" t="s"/>
      <c r="N1591" t="s">
        <v>158</v>
      </c>
      <c r="O1591" t="s">
        <v>78</v>
      </c>
      <c r="P1591" t="s">
        <v>2006</v>
      </c>
      <c r="Q1591" t="s"/>
      <c r="R1591" t="s">
        <v>79</v>
      </c>
      <c r="S1591" t="s">
        <v>322</v>
      </c>
      <c r="T1591" t="s">
        <v>81</v>
      </c>
      <c r="U1591" t="s">
        <v>82</v>
      </c>
      <c r="V1591" t="s">
        <v>83</v>
      </c>
      <c r="W1591" t="s">
        <v>84</v>
      </c>
      <c r="X1591" t="s"/>
      <c r="Y1591" t="s">
        <v>85</v>
      </c>
      <c r="Z1591">
        <f>HYPERLINK("https://hotelmonitor-cachepage.eclerx.com/savepage/tk_15444267173498366_sr_2399.html","info")</f>
        <v/>
      </c>
      <c r="AA1591" t="n">
        <v>271065</v>
      </c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>
        <v>88</v>
      </c>
      <c r="AO1591" t="s"/>
      <c r="AP1591" t="n">
        <v>192</v>
      </c>
      <c r="AQ1591" t="s">
        <v>89</v>
      </c>
      <c r="AR1591" t="s"/>
      <c r="AS1591" t="s"/>
      <c r="AT1591" t="s">
        <v>90</v>
      </c>
      <c r="AU1591" t="s"/>
      <c r="AV1591" t="s"/>
      <c r="AW1591" t="s"/>
      <c r="AX1591" t="s"/>
      <c r="AY1591" t="n">
        <v>2071499</v>
      </c>
      <c r="AZ1591" t="s">
        <v>2007</v>
      </c>
      <c r="BA1591" t="s"/>
      <c r="BB1591" t="n">
        <v>572472</v>
      </c>
      <c r="BC1591" t="n">
        <v>13.32182</v>
      </c>
      <c r="BD1591" t="n">
        <v>52.50153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92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2005</v>
      </c>
      <c r="F1592" t="n">
        <v>2347088</v>
      </c>
      <c r="G1592" t="s">
        <v>74</v>
      </c>
      <c r="H1592" t="s">
        <v>75</v>
      </c>
      <c r="I1592" t="s"/>
      <c r="J1592" t="s">
        <v>74</v>
      </c>
      <c r="K1592" t="n">
        <v>71</v>
      </c>
      <c r="L1592" t="s">
        <v>76</v>
      </c>
      <c r="M1592" t="s"/>
      <c r="N1592" t="s">
        <v>1857</v>
      </c>
      <c r="O1592" t="s">
        <v>78</v>
      </c>
      <c r="P1592" t="s">
        <v>2006</v>
      </c>
      <c r="Q1592" t="s"/>
      <c r="R1592" t="s">
        <v>79</v>
      </c>
      <c r="S1592" t="s">
        <v>339</v>
      </c>
      <c r="T1592" t="s">
        <v>81</v>
      </c>
      <c r="U1592" t="s">
        <v>82</v>
      </c>
      <c r="V1592" t="s">
        <v>83</v>
      </c>
      <c r="W1592" t="s">
        <v>84</v>
      </c>
      <c r="X1592" t="s"/>
      <c r="Y1592" t="s">
        <v>85</v>
      </c>
      <c r="Z1592">
        <f>HYPERLINK("https://hotelmonitor-cachepage.eclerx.com/savepage/tk_15444267173498366_sr_2399.html","info")</f>
        <v/>
      </c>
      <c r="AA1592" t="n">
        <v>271065</v>
      </c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>
        <v>88</v>
      </c>
      <c r="AO1592" t="s"/>
      <c r="AP1592" t="n">
        <v>192</v>
      </c>
      <c r="AQ1592" t="s">
        <v>89</v>
      </c>
      <c r="AR1592" t="s"/>
      <c r="AS1592" t="s"/>
      <c r="AT1592" t="s">
        <v>90</v>
      </c>
      <c r="AU1592" t="s"/>
      <c r="AV1592" t="s"/>
      <c r="AW1592" t="s"/>
      <c r="AX1592" t="s"/>
      <c r="AY1592" t="n">
        <v>2071499</v>
      </c>
      <c r="AZ1592" t="s">
        <v>2007</v>
      </c>
      <c r="BA1592" t="s"/>
      <c r="BB1592" t="n">
        <v>572472</v>
      </c>
      <c r="BC1592" t="n">
        <v>13.32182</v>
      </c>
      <c r="BD1592" t="n">
        <v>52.50153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92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2005</v>
      </c>
      <c r="F1593" t="n">
        <v>2347088</v>
      </c>
      <c r="G1593" t="s">
        <v>74</v>
      </c>
      <c r="H1593" t="s">
        <v>75</v>
      </c>
      <c r="I1593" t="s"/>
      <c r="J1593" t="s">
        <v>74</v>
      </c>
      <c r="K1593" t="n">
        <v>80.5</v>
      </c>
      <c r="L1593" t="s">
        <v>76</v>
      </c>
      <c r="M1593" t="s"/>
      <c r="N1593" t="s">
        <v>2008</v>
      </c>
      <c r="O1593" t="s">
        <v>78</v>
      </c>
      <c r="P1593" t="s">
        <v>2006</v>
      </c>
      <c r="Q1593" t="s"/>
      <c r="R1593" t="s">
        <v>79</v>
      </c>
      <c r="S1593" t="s">
        <v>97</v>
      </c>
      <c r="T1593" t="s">
        <v>81</v>
      </c>
      <c r="U1593" t="s">
        <v>82</v>
      </c>
      <c r="V1593" t="s">
        <v>83</v>
      </c>
      <c r="W1593" t="s">
        <v>84</v>
      </c>
      <c r="X1593" t="s"/>
      <c r="Y1593" t="s">
        <v>85</v>
      </c>
      <c r="Z1593">
        <f>HYPERLINK("https://hotelmonitor-cachepage.eclerx.com/savepage/tk_15444267173498366_sr_2399.html","info")</f>
        <v/>
      </c>
      <c r="AA1593" t="n">
        <v>271065</v>
      </c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>
        <v>88</v>
      </c>
      <c r="AO1593" t="s"/>
      <c r="AP1593" t="n">
        <v>192</v>
      </c>
      <c r="AQ1593" t="s">
        <v>89</v>
      </c>
      <c r="AR1593" t="s"/>
      <c r="AS1593" t="s"/>
      <c r="AT1593" t="s">
        <v>90</v>
      </c>
      <c r="AU1593" t="s"/>
      <c r="AV1593" t="s"/>
      <c r="AW1593" t="s"/>
      <c r="AX1593" t="s"/>
      <c r="AY1593" t="n">
        <v>2071499</v>
      </c>
      <c r="AZ1593" t="s">
        <v>2007</v>
      </c>
      <c r="BA1593" t="s"/>
      <c r="BB1593" t="n">
        <v>572472</v>
      </c>
      <c r="BC1593" t="n">
        <v>13.32182</v>
      </c>
      <c r="BD1593" t="n">
        <v>52.50153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92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2005</v>
      </c>
      <c r="F1594" t="n">
        <v>2347088</v>
      </c>
      <c r="G1594" t="s">
        <v>74</v>
      </c>
      <c r="H1594" t="s">
        <v>75</v>
      </c>
      <c r="I1594" t="s"/>
      <c r="J1594" t="s">
        <v>74</v>
      </c>
      <c r="K1594" t="n">
        <v>80.5</v>
      </c>
      <c r="L1594" t="s">
        <v>76</v>
      </c>
      <c r="M1594" t="s"/>
      <c r="N1594" t="s">
        <v>2008</v>
      </c>
      <c r="O1594" t="s">
        <v>78</v>
      </c>
      <c r="P1594" t="s">
        <v>2006</v>
      </c>
      <c r="Q1594" t="s"/>
      <c r="R1594" t="s">
        <v>79</v>
      </c>
      <c r="S1594" t="s">
        <v>97</v>
      </c>
      <c r="T1594" t="s">
        <v>81</v>
      </c>
      <c r="U1594" t="s">
        <v>82</v>
      </c>
      <c r="V1594" t="s">
        <v>83</v>
      </c>
      <c r="W1594" t="s">
        <v>84</v>
      </c>
      <c r="X1594" t="s"/>
      <c r="Y1594" t="s">
        <v>85</v>
      </c>
      <c r="Z1594">
        <f>HYPERLINK("https://hotelmonitor-cachepage.eclerx.com/savepage/tk_15444267173498366_sr_2399.html","info")</f>
        <v/>
      </c>
      <c r="AA1594" t="n">
        <v>271065</v>
      </c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>
        <v>88</v>
      </c>
      <c r="AO1594" t="s"/>
      <c r="AP1594" t="n">
        <v>192</v>
      </c>
      <c r="AQ1594" t="s">
        <v>89</v>
      </c>
      <c r="AR1594" t="s"/>
      <c r="AS1594" t="s"/>
      <c r="AT1594" t="s">
        <v>90</v>
      </c>
      <c r="AU1594" t="s"/>
      <c r="AV1594" t="s"/>
      <c r="AW1594" t="s"/>
      <c r="AX1594" t="s"/>
      <c r="AY1594" t="n">
        <v>2071499</v>
      </c>
      <c r="AZ1594" t="s">
        <v>2007</v>
      </c>
      <c r="BA1594" t="s"/>
      <c r="BB1594" t="n">
        <v>572472</v>
      </c>
      <c r="BC1594" t="n">
        <v>13.32182</v>
      </c>
      <c r="BD1594" t="n">
        <v>52.50153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92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2005</v>
      </c>
      <c r="F1595" t="n">
        <v>2347088</v>
      </c>
      <c r="G1595" t="s">
        <v>74</v>
      </c>
      <c r="H1595" t="s">
        <v>75</v>
      </c>
      <c r="I1595" t="s"/>
      <c r="J1595" t="s">
        <v>74</v>
      </c>
      <c r="K1595" t="n">
        <v>90</v>
      </c>
      <c r="L1595" t="s">
        <v>76</v>
      </c>
      <c r="M1595" t="s"/>
      <c r="N1595" t="s">
        <v>2009</v>
      </c>
      <c r="O1595" t="s">
        <v>78</v>
      </c>
      <c r="P1595" t="s">
        <v>2006</v>
      </c>
      <c r="Q1595" t="s"/>
      <c r="R1595" t="s">
        <v>79</v>
      </c>
      <c r="S1595" t="s">
        <v>401</v>
      </c>
      <c r="T1595" t="s">
        <v>81</v>
      </c>
      <c r="U1595" t="s">
        <v>82</v>
      </c>
      <c r="V1595" t="s">
        <v>83</v>
      </c>
      <c r="W1595" t="s">
        <v>84</v>
      </c>
      <c r="X1595" t="s"/>
      <c r="Y1595" t="s">
        <v>85</v>
      </c>
      <c r="Z1595">
        <f>HYPERLINK("https://hotelmonitor-cachepage.eclerx.com/savepage/tk_15444267173498366_sr_2399.html","info")</f>
        <v/>
      </c>
      <c r="AA1595" t="n">
        <v>271065</v>
      </c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>
        <v>88</v>
      </c>
      <c r="AO1595" t="s"/>
      <c r="AP1595" t="n">
        <v>192</v>
      </c>
      <c r="AQ1595" t="s">
        <v>89</v>
      </c>
      <c r="AR1595" t="s"/>
      <c r="AS1595" t="s"/>
      <c r="AT1595" t="s">
        <v>90</v>
      </c>
      <c r="AU1595" t="s"/>
      <c r="AV1595" t="s"/>
      <c r="AW1595" t="s"/>
      <c r="AX1595" t="s"/>
      <c r="AY1595" t="n">
        <v>2071499</v>
      </c>
      <c r="AZ1595" t="s">
        <v>2007</v>
      </c>
      <c r="BA1595" t="s"/>
      <c r="BB1595" t="n">
        <v>572472</v>
      </c>
      <c r="BC1595" t="n">
        <v>13.32182</v>
      </c>
      <c r="BD1595" t="n">
        <v>52.50153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92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2010</v>
      </c>
      <c r="F1596" t="n">
        <v>150573</v>
      </c>
      <c r="G1596" t="s">
        <v>74</v>
      </c>
      <c r="H1596" t="s">
        <v>75</v>
      </c>
      <c r="I1596" t="s"/>
      <c r="J1596" t="s">
        <v>74</v>
      </c>
      <c r="K1596" t="n">
        <v>82.40000000000001</v>
      </c>
      <c r="L1596" t="s">
        <v>76</v>
      </c>
      <c r="M1596" t="s"/>
      <c r="N1596" t="s">
        <v>158</v>
      </c>
      <c r="O1596" t="s">
        <v>78</v>
      </c>
      <c r="P1596" t="s">
        <v>2011</v>
      </c>
      <c r="Q1596" t="s"/>
      <c r="R1596" t="s">
        <v>79</v>
      </c>
      <c r="S1596" t="s">
        <v>2012</v>
      </c>
      <c r="T1596" t="s">
        <v>81</v>
      </c>
      <c r="U1596" t="s">
        <v>82</v>
      </c>
      <c r="V1596" t="s">
        <v>83</v>
      </c>
      <c r="W1596" t="s">
        <v>84</v>
      </c>
      <c r="X1596" t="s"/>
      <c r="Y1596" t="s">
        <v>85</v>
      </c>
      <c r="Z1596">
        <f>HYPERLINK("https://hotelmonitor-cachepage.eclerx.com/savepage/tk_15444269423793569_sr_2399.html","info")</f>
        <v/>
      </c>
      <c r="AA1596" t="n">
        <v>5899</v>
      </c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>
        <v>88</v>
      </c>
      <c r="AO1596" t="s"/>
      <c r="AP1596" t="n">
        <v>256</v>
      </c>
      <c r="AQ1596" t="s">
        <v>89</v>
      </c>
      <c r="AR1596" t="s"/>
      <c r="AS1596" t="s"/>
      <c r="AT1596" t="s">
        <v>90</v>
      </c>
      <c r="AU1596" t="s"/>
      <c r="AV1596" t="s"/>
      <c r="AW1596" t="s"/>
      <c r="AX1596" t="s"/>
      <c r="AY1596" t="n">
        <v>162968</v>
      </c>
      <c r="AZ1596" t="s">
        <v>2013</v>
      </c>
      <c r="BA1596" t="s"/>
      <c r="BB1596" t="n">
        <v>641</v>
      </c>
      <c r="BC1596" t="n">
        <v>13.352309</v>
      </c>
      <c r="BD1596" t="n">
        <v>52.503891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92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2010</v>
      </c>
      <c r="F1597" t="n">
        <v>150573</v>
      </c>
      <c r="G1597" t="s">
        <v>74</v>
      </c>
      <c r="H1597" t="s">
        <v>75</v>
      </c>
      <c r="I1597" t="s"/>
      <c r="J1597" t="s">
        <v>74</v>
      </c>
      <c r="K1597" t="n">
        <v>97</v>
      </c>
      <c r="L1597" t="s">
        <v>76</v>
      </c>
      <c r="M1597" t="s"/>
      <c r="N1597" t="s">
        <v>113</v>
      </c>
      <c r="O1597" t="s">
        <v>78</v>
      </c>
      <c r="P1597" t="s">
        <v>2011</v>
      </c>
      <c r="Q1597" t="s"/>
      <c r="R1597" t="s">
        <v>79</v>
      </c>
      <c r="S1597" t="s">
        <v>305</v>
      </c>
      <c r="T1597" t="s">
        <v>81</v>
      </c>
      <c r="U1597" t="s">
        <v>82</v>
      </c>
      <c r="V1597" t="s">
        <v>83</v>
      </c>
      <c r="W1597" t="s">
        <v>84</v>
      </c>
      <c r="X1597" t="s"/>
      <c r="Y1597" t="s">
        <v>85</v>
      </c>
      <c r="Z1597">
        <f>HYPERLINK("https://hotelmonitor-cachepage.eclerx.com/savepage/tk_15444269423793569_sr_2399.html","info")</f>
        <v/>
      </c>
      <c r="AA1597" t="n">
        <v>5899</v>
      </c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>
        <v>88</v>
      </c>
      <c r="AO1597" t="s"/>
      <c r="AP1597" t="n">
        <v>256</v>
      </c>
      <c r="AQ1597" t="s">
        <v>89</v>
      </c>
      <c r="AR1597" t="s"/>
      <c r="AS1597" t="s"/>
      <c r="AT1597" t="s">
        <v>90</v>
      </c>
      <c r="AU1597" t="s"/>
      <c r="AV1597" t="s"/>
      <c r="AW1597" t="s"/>
      <c r="AX1597" t="s"/>
      <c r="AY1597" t="n">
        <v>162968</v>
      </c>
      <c r="AZ1597" t="s">
        <v>2013</v>
      </c>
      <c r="BA1597" t="s"/>
      <c r="BB1597" t="n">
        <v>641</v>
      </c>
      <c r="BC1597" t="n">
        <v>13.352309</v>
      </c>
      <c r="BD1597" t="n">
        <v>52.503891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92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2010</v>
      </c>
      <c r="F1598" t="n">
        <v>150573</v>
      </c>
      <c r="G1598" t="s">
        <v>74</v>
      </c>
      <c r="H1598" t="s">
        <v>75</v>
      </c>
      <c r="I1598" t="s"/>
      <c r="J1598" t="s">
        <v>74</v>
      </c>
      <c r="K1598" t="n">
        <v>107</v>
      </c>
      <c r="L1598" t="s">
        <v>76</v>
      </c>
      <c r="M1598" t="s"/>
      <c r="N1598" t="s">
        <v>131</v>
      </c>
      <c r="O1598" t="s">
        <v>78</v>
      </c>
      <c r="P1598" t="s">
        <v>2011</v>
      </c>
      <c r="Q1598" t="s"/>
      <c r="R1598" t="s">
        <v>79</v>
      </c>
      <c r="S1598" t="s">
        <v>122</v>
      </c>
      <c r="T1598" t="s">
        <v>81</v>
      </c>
      <c r="U1598" t="s">
        <v>82</v>
      </c>
      <c r="V1598" t="s">
        <v>83</v>
      </c>
      <c r="W1598" t="s">
        <v>84</v>
      </c>
      <c r="X1598" t="s"/>
      <c r="Y1598" t="s">
        <v>85</v>
      </c>
      <c r="Z1598">
        <f>HYPERLINK("https://hotelmonitor-cachepage.eclerx.com/savepage/tk_15444269423793569_sr_2399.html","info")</f>
        <v/>
      </c>
      <c r="AA1598" t="n">
        <v>5899</v>
      </c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>
        <v>88</v>
      </c>
      <c r="AO1598" t="s"/>
      <c r="AP1598" t="n">
        <v>256</v>
      </c>
      <c r="AQ1598" t="s">
        <v>89</v>
      </c>
      <c r="AR1598" t="s"/>
      <c r="AS1598" t="s"/>
      <c r="AT1598" t="s">
        <v>90</v>
      </c>
      <c r="AU1598" t="s"/>
      <c r="AV1598" t="s"/>
      <c r="AW1598" t="s"/>
      <c r="AX1598" t="s"/>
      <c r="AY1598" t="n">
        <v>162968</v>
      </c>
      <c r="AZ1598" t="s">
        <v>2013</v>
      </c>
      <c r="BA1598" t="s"/>
      <c r="BB1598" t="n">
        <v>641</v>
      </c>
      <c r="BC1598" t="n">
        <v>13.352309</v>
      </c>
      <c r="BD1598" t="n">
        <v>52.503891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92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2010</v>
      </c>
      <c r="F1599" t="n">
        <v>150573</v>
      </c>
      <c r="G1599" t="s">
        <v>74</v>
      </c>
      <c r="H1599" t="s">
        <v>75</v>
      </c>
      <c r="I1599" t="s"/>
      <c r="J1599" t="s">
        <v>74</v>
      </c>
      <c r="K1599" t="n">
        <v>137</v>
      </c>
      <c r="L1599" t="s">
        <v>76</v>
      </c>
      <c r="M1599" t="s"/>
      <c r="N1599" t="s">
        <v>129</v>
      </c>
      <c r="O1599" t="s">
        <v>78</v>
      </c>
      <c r="P1599" t="s">
        <v>2011</v>
      </c>
      <c r="Q1599" t="s"/>
      <c r="R1599" t="s">
        <v>79</v>
      </c>
      <c r="S1599" t="s">
        <v>2014</v>
      </c>
      <c r="T1599" t="s">
        <v>81</v>
      </c>
      <c r="U1599" t="s">
        <v>82</v>
      </c>
      <c r="V1599" t="s">
        <v>83</v>
      </c>
      <c r="W1599" t="s">
        <v>84</v>
      </c>
      <c r="X1599" t="s"/>
      <c r="Y1599" t="s">
        <v>85</v>
      </c>
      <c r="Z1599">
        <f>HYPERLINK("https://hotelmonitor-cachepage.eclerx.com/savepage/tk_15444269423793569_sr_2399.html","info")</f>
        <v/>
      </c>
      <c r="AA1599" t="n">
        <v>5899</v>
      </c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>
        <v>88</v>
      </c>
      <c r="AO1599" t="s"/>
      <c r="AP1599" t="n">
        <v>256</v>
      </c>
      <c r="AQ1599" t="s">
        <v>89</v>
      </c>
      <c r="AR1599" t="s"/>
      <c r="AS1599" t="s"/>
      <c r="AT1599" t="s">
        <v>90</v>
      </c>
      <c r="AU1599" t="s"/>
      <c r="AV1599" t="s"/>
      <c r="AW1599" t="s"/>
      <c r="AX1599" t="s"/>
      <c r="AY1599" t="n">
        <v>162968</v>
      </c>
      <c r="AZ1599" t="s">
        <v>2013</v>
      </c>
      <c r="BA1599" t="s"/>
      <c r="BB1599" t="n">
        <v>641</v>
      </c>
      <c r="BC1599" t="n">
        <v>13.352309</v>
      </c>
      <c r="BD1599" t="n">
        <v>52.503891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92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2010</v>
      </c>
      <c r="F1600" t="n">
        <v>150573</v>
      </c>
      <c r="G1600" t="s">
        <v>74</v>
      </c>
      <c r="H1600" t="s">
        <v>75</v>
      </c>
      <c r="I1600" t="s"/>
      <c r="J1600" t="s">
        <v>74</v>
      </c>
      <c r="K1600" t="n">
        <v>177</v>
      </c>
      <c r="L1600" t="s">
        <v>76</v>
      </c>
      <c r="M1600" t="s"/>
      <c r="N1600" t="s">
        <v>179</v>
      </c>
      <c r="O1600" t="s">
        <v>78</v>
      </c>
      <c r="P1600" t="s">
        <v>2011</v>
      </c>
      <c r="Q1600" t="s"/>
      <c r="R1600" t="s">
        <v>79</v>
      </c>
      <c r="S1600" t="s">
        <v>237</v>
      </c>
      <c r="T1600" t="s">
        <v>81</v>
      </c>
      <c r="U1600" t="s">
        <v>82</v>
      </c>
      <c r="V1600" t="s">
        <v>83</v>
      </c>
      <c r="W1600" t="s">
        <v>84</v>
      </c>
      <c r="X1600" t="s"/>
      <c r="Y1600" t="s">
        <v>85</v>
      </c>
      <c r="Z1600">
        <f>HYPERLINK("https://hotelmonitor-cachepage.eclerx.com/savepage/tk_15444269423793569_sr_2399.html","info")</f>
        <v/>
      </c>
      <c r="AA1600" t="n">
        <v>5899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>
        <v>88</v>
      </c>
      <c r="AO1600" t="s"/>
      <c r="AP1600" t="n">
        <v>256</v>
      </c>
      <c r="AQ1600" t="s">
        <v>89</v>
      </c>
      <c r="AR1600" t="s"/>
      <c r="AS1600" t="s"/>
      <c r="AT1600" t="s">
        <v>90</v>
      </c>
      <c r="AU1600" t="s"/>
      <c r="AV1600" t="s"/>
      <c r="AW1600" t="s"/>
      <c r="AX1600" t="s"/>
      <c r="AY1600" t="n">
        <v>162968</v>
      </c>
      <c r="AZ1600" t="s">
        <v>2013</v>
      </c>
      <c r="BA1600" t="s"/>
      <c r="BB1600" t="n">
        <v>641</v>
      </c>
      <c r="BC1600" t="n">
        <v>13.352309</v>
      </c>
      <c r="BD1600" t="n">
        <v>52.503891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92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2015</v>
      </c>
      <c r="F1601" t="n">
        <v>-1</v>
      </c>
      <c r="G1601" t="s">
        <v>74</v>
      </c>
      <c r="H1601" t="s">
        <v>75</v>
      </c>
      <c r="I1601" t="s"/>
      <c r="J1601" t="s">
        <v>74</v>
      </c>
      <c r="K1601" t="n">
        <v>60</v>
      </c>
      <c r="L1601" t="s">
        <v>76</v>
      </c>
      <c r="M1601" t="s"/>
      <c r="N1601" t="s">
        <v>2016</v>
      </c>
      <c r="O1601" t="s">
        <v>78</v>
      </c>
      <c r="P1601" t="s">
        <v>2015</v>
      </c>
      <c r="Q1601" t="s"/>
      <c r="R1601" t="s">
        <v>114</v>
      </c>
      <c r="S1601" t="s">
        <v>656</v>
      </c>
      <c r="T1601" t="s">
        <v>81</v>
      </c>
      <c r="U1601" t="s">
        <v>82</v>
      </c>
      <c r="V1601" t="s">
        <v>83</v>
      </c>
      <c r="W1601" t="s">
        <v>84</v>
      </c>
      <c r="X1601" t="s"/>
      <c r="Y1601" t="s">
        <v>85</v>
      </c>
      <c r="Z1601">
        <f>HYPERLINK("https://hotelmonitor-cachepage.eclerx.com/savepage/tk_1544427474562455_sr_2399.html","info")</f>
        <v/>
      </c>
      <c r="AA1601" t="n">
        <v>-2071527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>
        <v>88</v>
      </c>
      <c r="AO1601" t="s"/>
      <c r="AP1601" t="n">
        <v>416</v>
      </c>
      <c r="AQ1601" t="s">
        <v>89</v>
      </c>
      <c r="AR1601" t="s"/>
      <c r="AS1601" t="s"/>
      <c r="AT1601" t="s">
        <v>90</v>
      </c>
      <c r="AU1601" t="s"/>
      <c r="AV1601" t="s"/>
      <c r="AW1601" t="s"/>
      <c r="AX1601" t="s"/>
      <c r="AY1601" t="n">
        <v>2071527</v>
      </c>
      <c r="AZ1601" t="s">
        <v>2017</v>
      </c>
      <c r="BA1601" t="s"/>
      <c r="BB1601" t="n">
        <v>70565</v>
      </c>
      <c r="BC1601" t="n">
        <v>13.36578</v>
      </c>
      <c r="BD1601" t="n">
        <v>52.50365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92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2015</v>
      </c>
      <c r="F1602" t="n">
        <v>-1</v>
      </c>
      <c r="G1602" t="s">
        <v>74</v>
      </c>
      <c r="H1602" t="s">
        <v>75</v>
      </c>
      <c r="I1602" t="s"/>
      <c r="J1602" t="s">
        <v>74</v>
      </c>
      <c r="K1602" t="n">
        <v>74</v>
      </c>
      <c r="L1602" t="s">
        <v>76</v>
      </c>
      <c r="M1602" t="s"/>
      <c r="N1602" t="s">
        <v>2016</v>
      </c>
      <c r="O1602" t="s">
        <v>78</v>
      </c>
      <c r="P1602" t="s">
        <v>2015</v>
      </c>
      <c r="Q1602" t="s"/>
      <c r="R1602" t="s">
        <v>114</v>
      </c>
      <c r="S1602" t="s">
        <v>328</v>
      </c>
      <c r="T1602" t="s">
        <v>81</v>
      </c>
      <c r="U1602" t="s">
        <v>82</v>
      </c>
      <c r="V1602" t="s">
        <v>83</v>
      </c>
      <c r="W1602" t="s">
        <v>108</v>
      </c>
      <c r="X1602" t="s"/>
      <c r="Y1602" t="s">
        <v>85</v>
      </c>
      <c r="Z1602">
        <f>HYPERLINK("https://hotelmonitor-cachepage.eclerx.com/savepage/tk_1544427474562455_sr_2399.html","info")</f>
        <v/>
      </c>
      <c r="AA1602" t="n">
        <v>-2071527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>
        <v>88</v>
      </c>
      <c r="AO1602" t="s"/>
      <c r="AP1602" t="n">
        <v>416</v>
      </c>
      <c r="AQ1602" t="s">
        <v>89</v>
      </c>
      <c r="AR1602" t="s"/>
      <c r="AS1602" t="s"/>
      <c r="AT1602" t="s">
        <v>90</v>
      </c>
      <c r="AU1602" t="s"/>
      <c r="AV1602" t="s"/>
      <c r="AW1602" t="s"/>
      <c r="AX1602" t="s"/>
      <c r="AY1602" t="n">
        <v>2071527</v>
      </c>
      <c r="AZ1602" t="s">
        <v>2017</v>
      </c>
      <c r="BA1602" t="s"/>
      <c r="BB1602" t="n">
        <v>70565</v>
      </c>
      <c r="BC1602" t="n">
        <v>13.36578</v>
      </c>
      <c r="BD1602" t="n">
        <v>52.50365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92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2015</v>
      </c>
      <c r="F1603" t="n">
        <v>-1</v>
      </c>
      <c r="G1603" t="s">
        <v>74</v>
      </c>
      <c r="H1603" t="s">
        <v>75</v>
      </c>
      <c r="I1603" t="s"/>
      <c r="J1603" t="s">
        <v>74</v>
      </c>
      <c r="K1603" t="n">
        <v>75</v>
      </c>
      <c r="L1603" t="s">
        <v>76</v>
      </c>
      <c r="M1603" t="s"/>
      <c r="N1603" t="s">
        <v>2018</v>
      </c>
      <c r="O1603" t="s">
        <v>78</v>
      </c>
      <c r="P1603" t="s">
        <v>2015</v>
      </c>
      <c r="Q1603" t="s"/>
      <c r="R1603" t="s">
        <v>114</v>
      </c>
      <c r="S1603" t="s">
        <v>419</v>
      </c>
      <c r="T1603" t="s">
        <v>81</v>
      </c>
      <c r="U1603" t="s">
        <v>82</v>
      </c>
      <c r="V1603" t="s">
        <v>83</v>
      </c>
      <c r="W1603" t="s">
        <v>84</v>
      </c>
      <c r="X1603" t="s"/>
      <c r="Y1603" t="s">
        <v>85</v>
      </c>
      <c r="Z1603">
        <f>HYPERLINK("https://hotelmonitor-cachepage.eclerx.com/savepage/tk_1544427474562455_sr_2399.html","info")</f>
        <v/>
      </c>
      <c r="AA1603" t="n">
        <v>-2071527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>
        <v>88</v>
      </c>
      <c r="AO1603" t="s"/>
      <c r="AP1603" t="n">
        <v>416</v>
      </c>
      <c r="AQ1603" t="s">
        <v>89</v>
      </c>
      <c r="AR1603" t="s"/>
      <c r="AS1603" t="s"/>
      <c r="AT1603" t="s">
        <v>90</v>
      </c>
      <c r="AU1603" t="s"/>
      <c r="AV1603" t="s"/>
      <c r="AW1603" t="s"/>
      <c r="AX1603" t="s"/>
      <c r="AY1603" t="n">
        <v>2071527</v>
      </c>
      <c r="AZ1603" t="s">
        <v>2017</v>
      </c>
      <c r="BA1603" t="s"/>
      <c r="BB1603" t="n">
        <v>70565</v>
      </c>
      <c r="BC1603" t="n">
        <v>13.36578</v>
      </c>
      <c r="BD1603" t="n">
        <v>52.50365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92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2015</v>
      </c>
      <c r="F1604" t="n">
        <v>-1</v>
      </c>
      <c r="G1604" t="s">
        <v>74</v>
      </c>
      <c r="H1604" t="s">
        <v>75</v>
      </c>
      <c r="I1604" t="s"/>
      <c r="J1604" t="s">
        <v>74</v>
      </c>
      <c r="K1604" t="n">
        <v>96</v>
      </c>
      <c r="L1604" t="s">
        <v>76</v>
      </c>
      <c r="M1604" t="s"/>
      <c r="N1604" t="s">
        <v>2018</v>
      </c>
      <c r="O1604" t="s">
        <v>78</v>
      </c>
      <c r="P1604" t="s">
        <v>2015</v>
      </c>
      <c r="Q1604" t="s"/>
      <c r="R1604" t="s">
        <v>114</v>
      </c>
      <c r="S1604" t="s">
        <v>175</v>
      </c>
      <c r="T1604" t="s">
        <v>81</v>
      </c>
      <c r="U1604" t="s">
        <v>82</v>
      </c>
      <c r="V1604" t="s">
        <v>83</v>
      </c>
      <c r="W1604" t="s">
        <v>108</v>
      </c>
      <c r="X1604" t="s"/>
      <c r="Y1604" t="s">
        <v>85</v>
      </c>
      <c r="Z1604">
        <f>HYPERLINK("https://hotelmonitor-cachepage.eclerx.com/savepage/tk_1544427474562455_sr_2399.html","info")</f>
        <v/>
      </c>
      <c r="AA1604" t="n">
        <v>-2071527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>
        <v>88</v>
      </c>
      <c r="AO1604" t="s"/>
      <c r="AP1604" t="n">
        <v>416</v>
      </c>
      <c r="AQ1604" t="s">
        <v>89</v>
      </c>
      <c r="AR1604" t="s"/>
      <c r="AS1604" t="s"/>
      <c r="AT1604" t="s">
        <v>90</v>
      </c>
      <c r="AU1604" t="s"/>
      <c r="AV1604" t="s"/>
      <c r="AW1604" t="s"/>
      <c r="AX1604" t="s"/>
      <c r="AY1604" t="n">
        <v>2071527</v>
      </c>
      <c r="AZ1604" t="s">
        <v>2017</v>
      </c>
      <c r="BA1604" t="s"/>
      <c r="BB1604" t="n">
        <v>70565</v>
      </c>
      <c r="BC1604" t="n">
        <v>13.36578</v>
      </c>
      <c r="BD1604" t="n">
        <v>52.50365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92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2019</v>
      </c>
      <c r="F1605" t="n">
        <v>-1</v>
      </c>
      <c r="G1605" t="s">
        <v>74</v>
      </c>
      <c r="H1605" t="s">
        <v>75</v>
      </c>
      <c r="I1605" t="s"/>
      <c r="J1605" t="s">
        <v>74</v>
      </c>
      <c r="K1605" t="n">
        <v>63.85</v>
      </c>
      <c r="L1605" t="s">
        <v>76</v>
      </c>
      <c r="M1605" t="s"/>
      <c r="N1605" t="s">
        <v>121</v>
      </c>
      <c r="O1605" t="s">
        <v>78</v>
      </c>
      <c r="P1605" t="s">
        <v>2019</v>
      </c>
      <c r="Q1605" t="s"/>
      <c r="R1605" t="s">
        <v>513</v>
      </c>
      <c r="S1605" t="s">
        <v>2020</v>
      </c>
      <c r="T1605" t="s">
        <v>81</v>
      </c>
      <c r="U1605" t="s">
        <v>82</v>
      </c>
      <c r="V1605" t="s">
        <v>83</v>
      </c>
      <c r="W1605" t="s">
        <v>84</v>
      </c>
      <c r="X1605" t="s"/>
      <c r="Y1605" t="s">
        <v>85</v>
      </c>
      <c r="Z1605">
        <f>HYPERLINK("https://hotelmonitor-cachepage.eclerx.com/savepage/tk_15444275646463258_sr_2399.html","info")</f>
        <v/>
      </c>
      <c r="AA1605" t="n">
        <v>-2071521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>
        <v>88</v>
      </c>
      <c r="AO1605" t="s"/>
      <c r="AP1605" t="n">
        <v>444</v>
      </c>
      <c r="AQ1605" t="s">
        <v>89</v>
      </c>
      <c r="AR1605" t="s"/>
      <c r="AS1605" t="s"/>
      <c r="AT1605" t="s">
        <v>90</v>
      </c>
      <c r="AU1605" t="s"/>
      <c r="AV1605" t="s"/>
      <c r="AW1605" t="s"/>
      <c r="AX1605" t="s"/>
      <c r="AY1605" t="n">
        <v>2071521</v>
      </c>
      <c r="AZ1605" t="s">
        <v>2021</v>
      </c>
      <c r="BA1605" t="s"/>
      <c r="BB1605" t="n">
        <v>457018</v>
      </c>
      <c r="BC1605" t="n">
        <v>13.44748</v>
      </c>
      <c r="BD1605" t="n">
        <v>52.503968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92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2022</v>
      </c>
      <c r="F1606" t="n">
        <v>-1</v>
      </c>
      <c r="G1606" t="s">
        <v>74</v>
      </c>
      <c r="H1606" t="s">
        <v>75</v>
      </c>
      <c r="I1606" t="s"/>
      <c r="J1606" t="s">
        <v>74</v>
      </c>
      <c r="K1606" t="n">
        <v>69</v>
      </c>
      <c r="L1606" t="s">
        <v>76</v>
      </c>
      <c r="M1606" t="s"/>
      <c r="N1606" t="s">
        <v>158</v>
      </c>
      <c r="O1606" t="s">
        <v>78</v>
      </c>
      <c r="P1606" t="s">
        <v>2022</v>
      </c>
      <c r="Q1606" t="s"/>
      <c r="R1606" t="s">
        <v>114</v>
      </c>
      <c r="S1606" t="s">
        <v>186</v>
      </c>
      <c r="T1606" t="s">
        <v>81</v>
      </c>
      <c r="U1606" t="s">
        <v>82</v>
      </c>
      <c r="V1606" t="s">
        <v>83</v>
      </c>
      <c r="W1606" t="s">
        <v>108</v>
      </c>
      <c r="X1606" t="s"/>
      <c r="Y1606" t="s">
        <v>85</v>
      </c>
      <c r="Z1606">
        <f>HYPERLINK("https://hotelmonitor-cachepage.eclerx.com/savepage/tk_1544427720283644_sr_2399.html","info")</f>
        <v/>
      </c>
      <c r="AA1606" t="n">
        <v>-4406053</v>
      </c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>
        <v>88</v>
      </c>
      <c r="AO1606" t="s"/>
      <c r="AP1606" t="n">
        <v>488</v>
      </c>
      <c r="AQ1606" t="s">
        <v>89</v>
      </c>
      <c r="AR1606" t="s"/>
      <c r="AS1606" t="s"/>
      <c r="AT1606" t="s">
        <v>90</v>
      </c>
      <c r="AU1606" t="s"/>
      <c r="AV1606" t="s"/>
      <c r="AW1606" t="s"/>
      <c r="AX1606" t="s"/>
      <c r="AY1606" t="n">
        <v>4406053</v>
      </c>
      <c r="AZ1606" t="s">
        <v>2023</v>
      </c>
      <c r="BA1606" t="s"/>
      <c r="BB1606" t="n">
        <v>432232</v>
      </c>
      <c r="BC1606" t="n">
        <v>13.448193</v>
      </c>
      <c r="BD1606" t="n">
        <v>52.548197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92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2024</v>
      </c>
      <c r="F1607" t="n">
        <v>-1</v>
      </c>
      <c r="G1607" t="s">
        <v>74</v>
      </c>
      <c r="H1607" t="s">
        <v>75</v>
      </c>
      <c r="I1607" t="s"/>
      <c r="J1607" t="s">
        <v>74</v>
      </c>
      <c r="K1607" t="n">
        <v>89</v>
      </c>
      <c r="L1607" t="s">
        <v>76</v>
      </c>
      <c r="M1607" t="s"/>
      <c r="N1607" t="s">
        <v>113</v>
      </c>
      <c r="O1607" t="s">
        <v>78</v>
      </c>
      <c r="P1607" t="s">
        <v>2024</v>
      </c>
      <c r="Q1607" t="s"/>
      <c r="R1607" t="s">
        <v>119</v>
      </c>
      <c r="S1607" t="s">
        <v>94</v>
      </c>
      <c r="T1607" t="s">
        <v>81</v>
      </c>
      <c r="U1607" t="s">
        <v>82</v>
      </c>
      <c r="V1607" t="s">
        <v>83</v>
      </c>
      <c r="W1607" t="s">
        <v>84</v>
      </c>
      <c r="X1607" t="s"/>
      <c r="Y1607" t="s">
        <v>85</v>
      </c>
      <c r="Z1607">
        <f>HYPERLINK("https://hotelmonitor-cachepage.eclerx.com/savepage/tk_15444263716982713_sr_2399.html","info")</f>
        <v/>
      </c>
      <c r="AA1607" t="n">
        <v>-2071577</v>
      </c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>
        <v>88</v>
      </c>
      <c r="AO1607" t="s"/>
      <c r="AP1607" t="n">
        <v>92</v>
      </c>
      <c r="AQ1607" t="s">
        <v>89</v>
      </c>
      <c r="AR1607" t="s"/>
      <c r="AS1607" t="s"/>
      <c r="AT1607" t="s">
        <v>90</v>
      </c>
      <c r="AU1607" t="s"/>
      <c r="AV1607" t="s"/>
      <c r="AW1607" t="s"/>
      <c r="AX1607" t="s"/>
      <c r="AY1607" t="n">
        <v>2071577</v>
      </c>
      <c r="AZ1607" t="s">
        <v>2025</v>
      </c>
      <c r="BA1607" t="s"/>
      <c r="BB1607" t="n">
        <v>563356</v>
      </c>
      <c r="BC1607" t="n">
        <v>13.580351</v>
      </c>
      <c r="BD1607" t="n">
        <v>52.418197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92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2024</v>
      </c>
      <c r="F1608" t="n">
        <v>-1</v>
      </c>
      <c r="G1608" t="s">
        <v>74</v>
      </c>
      <c r="H1608" t="s">
        <v>75</v>
      </c>
      <c r="I1608" t="s"/>
      <c r="J1608" t="s">
        <v>74</v>
      </c>
      <c r="K1608" t="n">
        <v>99</v>
      </c>
      <c r="L1608" t="s">
        <v>76</v>
      </c>
      <c r="M1608" t="s"/>
      <c r="N1608" t="s">
        <v>129</v>
      </c>
      <c r="O1608" t="s">
        <v>78</v>
      </c>
      <c r="P1608" t="s">
        <v>2024</v>
      </c>
      <c r="Q1608" t="s"/>
      <c r="R1608" t="s">
        <v>119</v>
      </c>
      <c r="S1608" t="s">
        <v>103</v>
      </c>
      <c r="T1608" t="s">
        <v>81</v>
      </c>
      <c r="U1608" t="s">
        <v>82</v>
      </c>
      <c r="V1608" t="s">
        <v>83</v>
      </c>
      <c r="W1608" t="s">
        <v>84</v>
      </c>
      <c r="X1608" t="s"/>
      <c r="Y1608" t="s">
        <v>85</v>
      </c>
      <c r="Z1608">
        <f>HYPERLINK("https://hotelmonitor-cachepage.eclerx.com/savepage/tk_15444263716982713_sr_2399.html","info")</f>
        <v/>
      </c>
      <c r="AA1608" t="n">
        <v>-2071577</v>
      </c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>
        <v>88</v>
      </c>
      <c r="AO1608" t="s"/>
      <c r="AP1608" t="n">
        <v>92</v>
      </c>
      <c r="AQ1608" t="s">
        <v>89</v>
      </c>
      <c r="AR1608" t="s"/>
      <c r="AS1608" t="s"/>
      <c r="AT1608" t="s">
        <v>90</v>
      </c>
      <c r="AU1608" t="s"/>
      <c r="AV1608" t="s"/>
      <c r="AW1608" t="s"/>
      <c r="AX1608" t="s"/>
      <c r="AY1608" t="n">
        <v>2071577</v>
      </c>
      <c r="AZ1608" t="s">
        <v>2025</v>
      </c>
      <c r="BA1608" t="s"/>
      <c r="BB1608" t="n">
        <v>563356</v>
      </c>
      <c r="BC1608" t="n">
        <v>13.580351</v>
      </c>
      <c r="BD1608" t="n">
        <v>52.418197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92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2026</v>
      </c>
      <c r="F1609" t="n">
        <v>-1</v>
      </c>
      <c r="G1609" t="s">
        <v>74</v>
      </c>
      <c r="H1609" t="s">
        <v>75</v>
      </c>
      <c r="I1609" t="s"/>
      <c r="J1609" t="s">
        <v>74</v>
      </c>
      <c r="K1609" t="n">
        <v>62.5</v>
      </c>
      <c r="L1609" t="s">
        <v>76</v>
      </c>
      <c r="M1609" t="s"/>
      <c r="N1609" t="s">
        <v>158</v>
      </c>
      <c r="O1609" t="s">
        <v>78</v>
      </c>
      <c r="P1609" t="s">
        <v>2026</v>
      </c>
      <c r="Q1609" t="s"/>
      <c r="R1609" t="s">
        <v>119</v>
      </c>
      <c r="S1609" t="s">
        <v>2027</v>
      </c>
      <c r="T1609" t="s">
        <v>81</v>
      </c>
      <c r="U1609" t="s">
        <v>82</v>
      </c>
      <c r="V1609" t="s">
        <v>83</v>
      </c>
      <c r="W1609" t="s">
        <v>84</v>
      </c>
      <c r="X1609" t="s"/>
      <c r="Y1609" t="s">
        <v>85</v>
      </c>
      <c r="Z1609">
        <f>HYPERLINK("https://hotelmonitor-cachepage.eclerx.com/savepage/tk_15444277261069312_sr_2399.html","info")</f>
        <v/>
      </c>
      <c r="AA1609" t="n">
        <v>-6796546</v>
      </c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>
        <v>88</v>
      </c>
      <c r="AO1609" t="s"/>
      <c r="AP1609" t="n">
        <v>490</v>
      </c>
      <c r="AQ1609" t="s">
        <v>89</v>
      </c>
      <c r="AR1609" t="s"/>
      <c r="AS1609" t="s"/>
      <c r="AT1609" t="s">
        <v>90</v>
      </c>
      <c r="AU1609" t="s"/>
      <c r="AV1609" t="s"/>
      <c r="AW1609" t="s"/>
      <c r="AX1609" t="s"/>
      <c r="AY1609" t="n">
        <v>6796546</v>
      </c>
      <c r="AZ1609" t="s">
        <v>2028</v>
      </c>
      <c r="BA1609" t="s"/>
      <c r="BB1609" t="n">
        <v>5886</v>
      </c>
      <c r="BC1609" t="n">
        <v>13.3258</v>
      </c>
      <c r="BD1609" t="n">
        <v>52.49947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92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2026</v>
      </c>
      <c r="F1610" t="n">
        <v>-1</v>
      </c>
      <c r="G1610" t="s">
        <v>74</v>
      </c>
      <c r="H1610" t="s">
        <v>75</v>
      </c>
      <c r="I1610" t="s"/>
      <c r="J1610" t="s">
        <v>74</v>
      </c>
      <c r="K1610" t="n">
        <v>67.5</v>
      </c>
      <c r="L1610" t="s">
        <v>76</v>
      </c>
      <c r="M1610" t="s"/>
      <c r="N1610" t="s">
        <v>113</v>
      </c>
      <c r="O1610" t="s">
        <v>78</v>
      </c>
      <c r="P1610" t="s">
        <v>2026</v>
      </c>
      <c r="Q1610" t="s"/>
      <c r="R1610" t="s">
        <v>119</v>
      </c>
      <c r="S1610" t="s">
        <v>1000</v>
      </c>
      <c r="T1610" t="s">
        <v>81</v>
      </c>
      <c r="U1610" t="s">
        <v>82</v>
      </c>
      <c r="V1610" t="s">
        <v>83</v>
      </c>
      <c r="W1610" t="s">
        <v>84</v>
      </c>
      <c r="X1610" t="s"/>
      <c r="Y1610" t="s">
        <v>85</v>
      </c>
      <c r="Z1610">
        <f>HYPERLINK("https://hotelmonitor-cachepage.eclerx.com/savepage/tk_15444277261069312_sr_2399.html","info")</f>
        <v/>
      </c>
      <c r="AA1610" t="n">
        <v>-6796546</v>
      </c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>
        <v>88</v>
      </c>
      <c r="AO1610" t="s"/>
      <c r="AP1610" t="n">
        <v>490</v>
      </c>
      <c r="AQ1610" t="s">
        <v>89</v>
      </c>
      <c r="AR1610" t="s"/>
      <c r="AS1610" t="s"/>
      <c r="AT1610" t="s">
        <v>90</v>
      </c>
      <c r="AU1610" t="s"/>
      <c r="AV1610" t="s"/>
      <c r="AW1610" t="s"/>
      <c r="AX1610" t="s"/>
      <c r="AY1610" t="n">
        <v>6796546</v>
      </c>
      <c r="AZ1610" t="s">
        <v>2028</v>
      </c>
      <c r="BA1610" t="s"/>
      <c r="BB1610" t="n">
        <v>5886</v>
      </c>
      <c r="BC1610" t="n">
        <v>13.3258</v>
      </c>
      <c r="BD1610" t="n">
        <v>52.49947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92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2026</v>
      </c>
      <c r="F1611" t="n">
        <v>-1</v>
      </c>
      <c r="G1611" t="s">
        <v>74</v>
      </c>
      <c r="H1611" t="s">
        <v>75</v>
      </c>
      <c r="I1611" t="s"/>
      <c r="J1611" t="s">
        <v>74</v>
      </c>
      <c r="K1611" t="n">
        <v>75</v>
      </c>
      <c r="L1611" t="s">
        <v>76</v>
      </c>
      <c r="M1611" t="s"/>
      <c r="N1611" t="s">
        <v>129</v>
      </c>
      <c r="O1611" t="s">
        <v>78</v>
      </c>
      <c r="P1611" t="s">
        <v>2026</v>
      </c>
      <c r="Q1611" t="s"/>
      <c r="R1611" t="s">
        <v>119</v>
      </c>
      <c r="S1611" t="s">
        <v>419</v>
      </c>
      <c r="T1611" t="s">
        <v>81</v>
      </c>
      <c r="U1611" t="s">
        <v>82</v>
      </c>
      <c r="V1611" t="s">
        <v>83</v>
      </c>
      <c r="W1611" t="s">
        <v>84</v>
      </c>
      <c r="X1611" t="s"/>
      <c r="Y1611" t="s">
        <v>85</v>
      </c>
      <c r="Z1611">
        <f>HYPERLINK("https://hotelmonitor-cachepage.eclerx.com/savepage/tk_15444277261069312_sr_2399.html","info")</f>
        <v/>
      </c>
      <c r="AA1611" t="n">
        <v>-6796546</v>
      </c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>
        <v>88</v>
      </c>
      <c r="AO1611" t="s"/>
      <c r="AP1611" t="n">
        <v>490</v>
      </c>
      <c r="AQ1611" t="s">
        <v>89</v>
      </c>
      <c r="AR1611" t="s"/>
      <c r="AS1611" t="s"/>
      <c r="AT1611" t="s">
        <v>90</v>
      </c>
      <c r="AU1611" t="s"/>
      <c r="AV1611" t="s"/>
      <c r="AW1611" t="s"/>
      <c r="AX1611" t="s"/>
      <c r="AY1611" t="n">
        <v>6796546</v>
      </c>
      <c r="AZ1611" t="s">
        <v>2028</v>
      </c>
      <c r="BA1611" t="s"/>
      <c r="BB1611" t="n">
        <v>5886</v>
      </c>
      <c r="BC1611" t="n">
        <v>13.3258</v>
      </c>
      <c r="BD1611" t="n">
        <v>52.49947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92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2026</v>
      </c>
      <c r="F1612" t="n">
        <v>-1</v>
      </c>
      <c r="G1612" t="s">
        <v>74</v>
      </c>
      <c r="H1612" t="s">
        <v>75</v>
      </c>
      <c r="I1612" t="s"/>
      <c r="J1612" t="s">
        <v>74</v>
      </c>
      <c r="K1612" t="n">
        <v>89</v>
      </c>
      <c r="L1612" t="s">
        <v>76</v>
      </c>
      <c r="M1612" t="s"/>
      <c r="N1612" t="s">
        <v>123</v>
      </c>
      <c r="O1612" t="s">
        <v>78</v>
      </c>
      <c r="P1612" t="s">
        <v>2026</v>
      </c>
      <c r="Q1612" t="s"/>
      <c r="R1612" t="s">
        <v>119</v>
      </c>
      <c r="S1612" t="s">
        <v>94</v>
      </c>
      <c r="T1612" t="s">
        <v>81</v>
      </c>
      <c r="U1612" t="s">
        <v>82</v>
      </c>
      <c r="V1612" t="s">
        <v>83</v>
      </c>
      <c r="W1612" t="s">
        <v>108</v>
      </c>
      <c r="X1612" t="s"/>
      <c r="Y1612" t="s">
        <v>85</v>
      </c>
      <c r="Z1612">
        <f>HYPERLINK("https://hotelmonitor-cachepage.eclerx.com/savepage/tk_15444277261069312_sr_2399.html","info")</f>
        <v/>
      </c>
      <c r="AA1612" t="n">
        <v>-6796546</v>
      </c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>
        <v>88</v>
      </c>
      <c r="AO1612" t="s"/>
      <c r="AP1612" t="n">
        <v>490</v>
      </c>
      <c r="AQ1612" t="s">
        <v>89</v>
      </c>
      <c r="AR1612" t="s"/>
      <c r="AS1612" t="s"/>
      <c r="AT1612" t="s">
        <v>90</v>
      </c>
      <c r="AU1612" t="s"/>
      <c r="AV1612" t="s"/>
      <c r="AW1612" t="s"/>
      <c r="AX1612" t="s"/>
      <c r="AY1612" t="n">
        <v>6796546</v>
      </c>
      <c r="AZ1612" t="s">
        <v>2028</v>
      </c>
      <c r="BA1612" t="s"/>
      <c r="BB1612" t="n">
        <v>5886</v>
      </c>
      <c r="BC1612" t="n">
        <v>13.3258</v>
      </c>
      <c r="BD1612" t="n">
        <v>52.49947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92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2026</v>
      </c>
      <c r="F1613" t="n">
        <v>-1</v>
      </c>
      <c r="G1613" t="s">
        <v>74</v>
      </c>
      <c r="H1613" t="s">
        <v>75</v>
      </c>
      <c r="I1613" t="s"/>
      <c r="J1613" t="s">
        <v>74</v>
      </c>
      <c r="K1613" t="n">
        <v>90</v>
      </c>
      <c r="L1613" t="s">
        <v>76</v>
      </c>
      <c r="M1613" t="s"/>
      <c r="N1613" t="s">
        <v>2029</v>
      </c>
      <c r="O1613" t="s">
        <v>78</v>
      </c>
      <c r="P1613" t="s">
        <v>2026</v>
      </c>
      <c r="Q1613" t="s"/>
      <c r="R1613" t="s">
        <v>119</v>
      </c>
      <c r="S1613" t="s">
        <v>401</v>
      </c>
      <c r="T1613" t="s">
        <v>81</v>
      </c>
      <c r="U1613" t="s">
        <v>82</v>
      </c>
      <c r="V1613" t="s">
        <v>83</v>
      </c>
      <c r="W1613" t="s">
        <v>84</v>
      </c>
      <c r="X1613" t="s"/>
      <c r="Y1613" t="s">
        <v>85</v>
      </c>
      <c r="Z1613">
        <f>HYPERLINK("https://hotelmonitor-cachepage.eclerx.com/savepage/tk_15444277261069312_sr_2399.html","info")</f>
        <v/>
      </c>
      <c r="AA1613" t="n">
        <v>-6796546</v>
      </c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>
        <v>88</v>
      </c>
      <c r="AO1613" t="s"/>
      <c r="AP1613" t="n">
        <v>490</v>
      </c>
      <c r="AQ1613" t="s">
        <v>89</v>
      </c>
      <c r="AR1613" t="s"/>
      <c r="AS1613" t="s"/>
      <c r="AT1613" t="s">
        <v>90</v>
      </c>
      <c r="AU1613" t="s"/>
      <c r="AV1613" t="s"/>
      <c r="AW1613" t="s"/>
      <c r="AX1613" t="s"/>
      <c r="AY1613" t="n">
        <v>6796546</v>
      </c>
      <c r="AZ1613" t="s">
        <v>2028</v>
      </c>
      <c r="BA1613" t="s"/>
      <c r="BB1613" t="n">
        <v>5886</v>
      </c>
      <c r="BC1613" t="n">
        <v>13.3258</v>
      </c>
      <c r="BD1613" t="n">
        <v>52.49947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92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2026</v>
      </c>
      <c r="F1614" t="n">
        <v>-1</v>
      </c>
      <c r="G1614" t="s">
        <v>74</v>
      </c>
      <c r="H1614" t="s">
        <v>75</v>
      </c>
      <c r="I1614" t="s"/>
      <c r="J1614" t="s">
        <v>74</v>
      </c>
      <c r="K1614" t="n">
        <v>111</v>
      </c>
      <c r="L1614" t="s">
        <v>76</v>
      </c>
      <c r="M1614" t="s"/>
      <c r="N1614" t="s">
        <v>2029</v>
      </c>
      <c r="O1614" t="s">
        <v>78</v>
      </c>
      <c r="P1614" t="s">
        <v>2026</v>
      </c>
      <c r="Q1614" t="s"/>
      <c r="R1614" t="s">
        <v>119</v>
      </c>
      <c r="S1614" t="s">
        <v>779</v>
      </c>
      <c r="T1614" t="s">
        <v>81</v>
      </c>
      <c r="U1614" t="s">
        <v>82</v>
      </c>
      <c r="V1614" t="s">
        <v>83</v>
      </c>
      <c r="W1614" t="s">
        <v>108</v>
      </c>
      <c r="X1614" t="s"/>
      <c r="Y1614" t="s">
        <v>85</v>
      </c>
      <c r="Z1614">
        <f>HYPERLINK("https://hotelmonitor-cachepage.eclerx.com/savepage/tk_15444277261069312_sr_2399.html","info")</f>
        <v/>
      </c>
      <c r="AA1614" t="n">
        <v>-6796546</v>
      </c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>
        <v>88</v>
      </c>
      <c r="AO1614" t="s"/>
      <c r="AP1614" t="n">
        <v>490</v>
      </c>
      <c r="AQ1614" t="s">
        <v>89</v>
      </c>
      <c r="AR1614" t="s"/>
      <c r="AS1614" t="s"/>
      <c r="AT1614" t="s">
        <v>90</v>
      </c>
      <c r="AU1614" t="s"/>
      <c r="AV1614" t="s"/>
      <c r="AW1614" t="s"/>
      <c r="AX1614" t="s"/>
      <c r="AY1614" t="n">
        <v>6796546</v>
      </c>
      <c r="AZ1614" t="s">
        <v>2028</v>
      </c>
      <c r="BA1614" t="s"/>
      <c r="BB1614" t="n">
        <v>5886</v>
      </c>
      <c r="BC1614" t="n">
        <v>13.3258</v>
      </c>
      <c r="BD1614" t="n">
        <v>52.49947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92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2030</v>
      </c>
      <c r="F1615" t="n">
        <v>-1</v>
      </c>
      <c r="G1615" t="s">
        <v>74</v>
      </c>
      <c r="H1615" t="s">
        <v>75</v>
      </c>
      <c r="I1615" t="s"/>
      <c r="J1615" t="s">
        <v>74</v>
      </c>
      <c r="K1615" t="n">
        <v>49.5</v>
      </c>
      <c r="L1615" t="s">
        <v>76</v>
      </c>
      <c r="M1615" t="s"/>
      <c r="N1615" t="s">
        <v>253</v>
      </c>
      <c r="O1615" t="s">
        <v>78</v>
      </c>
      <c r="P1615" t="s">
        <v>2030</v>
      </c>
      <c r="Q1615" t="s"/>
      <c r="R1615" t="s">
        <v>114</v>
      </c>
      <c r="S1615" t="s">
        <v>1021</v>
      </c>
      <c r="T1615" t="s">
        <v>81</v>
      </c>
      <c r="U1615" t="s">
        <v>82</v>
      </c>
      <c r="V1615" t="s">
        <v>83</v>
      </c>
      <c r="W1615" t="s">
        <v>108</v>
      </c>
      <c r="X1615" t="s"/>
      <c r="Y1615" t="s">
        <v>85</v>
      </c>
      <c r="Z1615">
        <f>HYPERLINK("https://hotelmonitor-cachepage.eclerx.com/savepage/tk_15444271933892179_sr_2399.html","info")</f>
        <v/>
      </c>
      <c r="AA1615" t="n">
        <v>-3423352</v>
      </c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>
        <v>88</v>
      </c>
      <c r="AO1615" t="s"/>
      <c r="AP1615" t="n">
        <v>331</v>
      </c>
      <c r="AQ1615" t="s">
        <v>89</v>
      </c>
      <c r="AR1615" t="s"/>
      <c r="AS1615" t="s"/>
      <c r="AT1615" t="s">
        <v>90</v>
      </c>
      <c r="AU1615" t="s"/>
      <c r="AV1615" t="s"/>
      <c r="AW1615" t="s"/>
      <c r="AX1615" t="s"/>
      <c r="AY1615" t="n">
        <v>3423352</v>
      </c>
      <c r="AZ1615" t="s">
        <v>2031</v>
      </c>
      <c r="BA1615" t="s"/>
      <c r="BB1615" t="n">
        <v>565311</v>
      </c>
      <c r="BC1615" t="n">
        <v>13.481667</v>
      </c>
      <c r="BD1615" t="n">
        <v>52.503723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92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2030</v>
      </c>
      <c r="F1616" t="n">
        <v>-1</v>
      </c>
      <c r="G1616" t="s">
        <v>74</v>
      </c>
      <c r="H1616" t="s">
        <v>75</v>
      </c>
      <c r="I1616" t="s"/>
      <c r="J1616" t="s">
        <v>74</v>
      </c>
      <c r="K1616" t="n">
        <v>72</v>
      </c>
      <c r="L1616" t="s">
        <v>76</v>
      </c>
      <c r="M1616" t="s"/>
      <c r="N1616" t="s">
        <v>2032</v>
      </c>
      <c r="O1616" t="s">
        <v>78</v>
      </c>
      <c r="P1616" t="s">
        <v>2030</v>
      </c>
      <c r="Q1616" t="s"/>
      <c r="R1616" t="s">
        <v>114</v>
      </c>
      <c r="S1616" t="s">
        <v>127</v>
      </c>
      <c r="T1616" t="s">
        <v>81</v>
      </c>
      <c r="U1616" t="s">
        <v>82</v>
      </c>
      <c r="V1616" t="s">
        <v>83</v>
      </c>
      <c r="W1616" t="s">
        <v>84</v>
      </c>
      <c r="X1616" t="s"/>
      <c r="Y1616" t="s">
        <v>85</v>
      </c>
      <c r="Z1616">
        <f>HYPERLINK("https://hotelmonitor-cachepage.eclerx.com/savepage/tk_15444271933892179_sr_2399.html","info")</f>
        <v/>
      </c>
      <c r="AA1616" t="n">
        <v>-3423352</v>
      </c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>
        <v>88</v>
      </c>
      <c r="AO1616" t="s"/>
      <c r="AP1616" t="n">
        <v>331</v>
      </c>
      <c r="AQ1616" t="s">
        <v>89</v>
      </c>
      <c r="AR1616" t="s"/>
      <c r="AS1616" t="s"/>
      <c r="AT1616" t="s">
        <v>90</v>
      </c>
      <c r="AU1616" t="s"/>
      <c r="AV1616" t="s"/>
      <c r="AW1616" t="s"/>
      <c r="AX1616" t="s"/>
      <c r="AY1616" t="n">
        <v>3423352</v>
      </c>
      <c r="AZ1616" t="s">
        <v>2031</v>
      </c>
      <c r="BA1616" t="s"/>
      <c r="BB1616" t="n">
        <v>565311</v>
      </c>
      <c r="BC1616" t="n">
        <v>13.481667</v>
      </c>
      <c r="BD1616" t="n">
        <v>52.503723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92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2030</v>
      </c>
      <c r="F1617" t="n">
        <v>-1</v>
      </c>
      <c r="G1617" t="s">
        <v>74</v>
      </c>
      <c r="H1617" t="s">
        <v>75</v>
      </c>
      <c r="I1617" t="s"/>
      <c r="J1617" t="s">
        <v>74</v>
      </c>
      <c r="K1617" t="n">
        <v>54</v>
      </c>
      <c r="L1617" t="s">
        <v>76</v>
      </c>
      <c r="M1617" t="s"/>
      <c r="N1617" t="s">
        <v>121</v>
      </c>
      <c r="O1617" t="s">
        <v>78</v>
      </c>
      <c r="P1617" t="s">
        <v>2030</v>
      </c>
      <c r="Q1617" t="s"/>
      <c r="R1617" t="s">
        <v>114</v>
      </c>
      <c r="S1617" t="s">
        <v>170</v>
      </c>
      <c r="T1617" t="s">
        <v>81</v>
      </c>
      <c r="U1617" t="s">
        <v>82</v>
      </c>
      <c r="V1617" t="s">
        <v>83</v>
      </c>
      <c r="W1617" t="s">
        <v>108</v>
      </c>
      <c r="X1617" t="s"/>
      <c r="Y1617" t="s">
        <v>85</v>
      </c>
      <c r="Z1617">
        <f>HYPERLINK("https://hotelmonitor-cachepage.eclerx.com/savepage/tk_15444271933892179_sr_2399.html","info")</f>
        <v/>
      </c>
      <c r="AA1617" t="n">
        <v>-3423352</v>
      </c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>
        <v>88</v>
      </c>
      <c r="AO1617" t="s"/>
      <c r="AP1617" t="n">
        <v>331</v>
      </c>
      <c r="AQ1617" t="s">
        <v>89</v>
      </c>
      <c r="AR1617" t="s"/>
      <c r="AS1617" t="s"/>
      <c r="AT1617" t="s">
        <v>90</v>
      </c>
      <c r="AU1617" t="s"/>
      <c r="AV1617" t="s"/>
      <c r="AW1617" t="s"/>
      <c r="AX1617" t="s"/>
      <c r="AY1617" t="n">
        <v>3423352</v>
      </c>
      <c r="AZ1617" t="s">
        <v>2031</v>
      </c>
      <c r="BA1617" t="s"/>
      <c r="BB1617" t="n">
        <v>565311</v>
      </c>
      <c r="BC1617" t="n">
        <v>13.481667</v>
      </c>
      <c r="BD1617" t="n">
        <v>52.503723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92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2033</v>
      </c>
      <c r="F1618" t="n">
        <v>-1</v>
      </c>
      <c r="G1618" t="s">
        <v>74</v>
      </c>
      <c r="H1618" t="s">
        <v>75</v>
      </c>
      <c r="I1618" t="s"/>
      <c r="J1618" t="s">
        <v>74</v>
      </c>
      <c r="K1618" t="n">
        <v>107.64</v>
      </c>
      <c r="L1618" t="s">
        <v>76</v>
      </c>
      <c r="M1618" t="s"/>
      <c r="N1618" t="s">
        <v>158</v>
      </c>
      <c r="O1618" t="s">
        <v>78</v>
      </c>
      <c r="P1618" t="s">
        <v>2033</v>
      </c>
      <c r="Q1618" t="s"/>
      <c r="R1618" t="s">
        <v>119</v>
      </c>
      <c r="S1618" t="s">
        <v>2034</v>
      </c>
      <c r="T1618" t="s">
        <v>81</v>
      </c>
      <c r="U1618" t="s">
        <v>82</v>
      </c>
      <c r="V1618" t="s">
        <v>83</v>
      </c>
      <c r="W1618" t="s">
        <v>84</v>
      </c>
      <c r="X1618" t="s"/>
      <c r="Y1618" t="s">
        <v>85</v>
      </c>
      <c r="Z1618">
        <f>HYPERLINK("https://hotelmonitor-cachepage.eclerx.com/savepage/tk_15444268578341148_sr_2399.html","info")</f>
        <v/>
      </c>
      <c r="AA1618" t="n">
        <v>-2071707</v>
      </c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>
        <v>88</v>
      </c>
      <c r="AO1618" t="s"/>
      <c r="AP1618" t="n">
        <v>231</v>
      </c>
      <c r="AQ1618" t="s">
        <v>89</v>
      </c>
      <c r="AR1618" t="s"/>
      <c r="AS1618" t="s"/>
      <c r="AT1618" t="s">
        <v>90</v>
      </c>
      <c r="AU1618" t="s"/>
      <c r="AV1618" t="s"/>
      <c r="AW1618" t="s"/>
      <c r="AX1618" t="s"/>
      <c r="AY1618" t="n">
        <v>2071707</v>
      </c>
      <c r="AZ1618" t="s">
        <v>2035</v>
      </c>
      <c r="BA1618" t="s"/>
      <c r="BB1618" t="n">
        <v>421658</v>
      </c>
      <c r="BC1618" t="n">
        <v>13.342911</v>
      </c>
      <c r="BD1618" t="n">
        <v>52.498974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92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2033</v>
      </c>
      <c r="F1619" t="n">
        <v>-1</v>
      </c>
      <c r="G1619" t="s">
        <v>74</v>
      </c>
      <c r="H1619" t="s">
        <v>75</v>
      </c>
      <c r="I1619" t="s"/>
      <c r="J1619" t="s">
        <v>74</v>
      </c>
      <c r="K1619" t="n">
        <v>123</v>
      </c>
      <c r="L1619" t="s">
        <v>76</v>
      </c>
      <c r="M1619" t="s"/>
      <c r="N1619" t="s">
        <v>886</v>
      </c>
      <c r="O1619" t="s">
        <v>78</v>
      </c>
      <c r="P1619" t="s">
        <v>2033</v>
      </c>
      <c r="Q1619" t="s"/>
      <c r="R1619" t="s">
        <v>119</v>
      </c>
      <c r="S1619" t="s">
        <v>350</v>
      </c>
      <c r="T1619" t="s">
        <v>81</v>
      </c>
      <c r="U1619" t="s">
        <v>82</v>
      </c>
      <c r="V1619" t="s">
        <v>83</v>
      </c>
      <c r="W1619" t="s">
        <v>84</v>
      </c>
      <c r="X1619" t="s"/>
      <c r="Y1619" t="s">
        <v>85</v>
      </c>
      <c r="Z1619">
        <f>HYPERLINK("https://hotelmonitor-cachepage.eclerx.com/savepage/tk_15444268578341148_sr_2399.html","info")</f>
        <v/>
      </c>
      <c r="AA1619" t="n">
        <v>-2071707</v>
      </c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>
        <v>88</v>
      </c>
      <c r="AO1619" t="s"/>
      <c r="AP1619" t="n">
        <v>231</v>
      </c>
      <c r="AQ1619" t="s">
        <v>89</v>
      </c>
      <c r="AR1619" t="s"/>
      <c r="AS1619" t="s"/>
      <c r="AT1619" t="s">
        <v>90</v>
      </c>
      <c r="AU1619" t="s"/>
      <c r="AV1619" t="s"/>
      <c r="AW1619" t="s"/>
      <c r="AX1619" t="s"/>
      <c r="AY1619" t="n">
        <v>2071707</v>
      </c>
      <c r="AZ1619" t="s">
        <v>2035</v>
      </c>
      <c r="BA1619" t="s"/>
      <c r="BB1619" t="n">
        <v>421658</v>
      </c>
      <c r="BC1619" t="n">
        <v>13.342911</v>
      </c>
      <c r="BD1619" t="n">
        <v>52.498974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92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2036</v>
      </c>
      <c r="F1620" t="n">
        <v>529950</v>
      </c>
      <c r="G1620" t="s">
        <v>74</v>
      </c>
      <c r="H1620" t="s">
        <v>75</v>
      </c>
      <c r="I1620" t="s"/>
      <c r="J1620" t="s">
        <v>74</v>
      </c>
      <c r="K1620" t="n">
        <v>70</v>
      </c>
      <c r="L1620" t="s">
        <v>76</v>
      </c>
      <c r="M1620" t="s"/>
      <c r="N1620" t="s">
        <v>2037</v>
      </c>
      <c r="O1620" t="s">
        <v>78</v>
      </c>
      <c r="P1620" t="s">
        <v>2038</v>
      </c>
      <c r="Q1620" t="s"/>
      <c r="R1620" t="s">
        <v>119</v>
      </c>
      <c r="S1620" t="s">
        <v>251</v>
      </c>
      <c r="T1620" t="s">
        <v>81</v>
      </c>
      <c r="U1620" t="s">
        <v>82</v>
      </c>
      <c r="V1620" t="s">
        <v>83</v>
      </c>
      <c r="W1620" t="s">
        <v>84</v>
      </c>
      <c r="X1620" t="s"/>
      <c r="Y1620" t="s">
        <v>85</v>
      </c>
      <c r="Z1620">
        <f>HYPERLINK("https://hotelmonitor-cachepage.eclerx.com/savepage/tk_15444267573784797_sr_2399.html","info")</f>
        <v/>
      </c>
      <c r="AA1620" t="n">
        <v>99191</v>
      </c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>
        <v>88</v>
      </c>
      <c r="AO1620" t="s"/>
      <c r="AP1620" t="n">
        <v>202</v>
      </c>
      <c r="AQ1620" t="s">
        <v>89</v>
      </c>
      <c r="AR1620" t="s"/>
      <c r="AS1620" t="s"/>
      <c r="AT1620" t="s">
        <v>90</v>
      </c>
      <c r="AU1620" t="s"/>
      <c r="AV1620" t="s"/>
      <c r="AW1620" t="s"/>
      <c r="AX1620" t="s"/>
      <c r="AY1620" t="n">
        <v>937934</v>
      </c>
      <c r="AZ1620" t="s">
        <v>2039</v>
      </c>
      <c r="BA1620" t="s"/>
      <c r="BB1620" t="n">
        <v>88500</v>
      </c>
      <c r="BC1620" t="n">
        <v>13.375511</v>
      </c>
      <c r="BD1620" t="n">
        <v>52.500157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92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2036</v>
      </c>
      <c r="F1621" t="n">
        <v>529950</v>
      </c>
      <c r="G1621" t="s">
        <v>74</v>
      </c>
      <c r="H1621" t="s">
        <v>75</v>
      </c>
      <c r="I1621" t="s"/>
      <c r="J1621" t="s">
        <v>74</v>
      </c>
      <c r="K1621" t="n">
        <v>80</v>
      </c>
      <c r="L1621" t="s">
        <v>76</v>
      </c>
      <c r="M1621" t="s"/>
      <c r="N1621" t="s">
        <v>2040</v>
      </c>
      <c r="O1621" t="s">
        <v>78</v>
      </c>
      <c r="P1621" t="s">
        <v>2038</v>
      </c>
      <c r="Q1621" t="s"/>
      <c r="R1621" t="s">
        <v>119</v>
      </c>
      <c r="S1621" t="s">
        <v>254</v>
      </c>
      <c r="T1621" t="s">
        <v>81</v>
      </c>
      <c r="U1621" t="s">
        <v>82</v>
      </c>
      <c r="V1621" t="s">
        <v>83</v>
      </c>
      <c r="W1621" t="s">
        <v>84</v>
      </c>
      <c r="X1621" t="s"/>
      <c r="Y1621" t="s">
        <v>85</v>
      </c>
      <c r="Z1621">
        <f>HYPERLINK("https://hotelmonitor-cachepage.eclerx.com/savepage/tk_15444267573784797_sr_2399.html","info")</f>
        <v/>
      </c>
      <c r="AA1621" t="n">
        <v>99191</v>
      </c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>
        <v>88</v>
      </c>
      <c r="AO1621" t="s"/>
      <c r="AP1621" t="n">
        <v>202</v>
      </c>
      <c r="AQ1621" t="s">
        <v>89</v>
      </c>
      <c r="AR1621" t="s"/>
      <c r="AS1621" t="s"/>
      <c r="AT1621" t="s">
        <v>90</v>
      </c>
      <c r="AU1621" t="s"/>
      <c r="AV1621" t="s"/>
      <c r="AW1621" t="s"/>
      <c r="AX1621" t="s"/>
      <c r="AY1621" t="n">
        <v>937934</v>
      </c>
      <c r="AZ1621" t="s">
        <v>2039</v>
      </c>
      <c r="BA1621" t="s"/>
      <c r="BB1621" t="n">
        <v>88500</v>
      </c>
      <c r="BC1621" t="n">
        <v>13.375511</v>
      </c>
      <c r="BD1621" t="n">
        <v>52.500157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92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2036</v>
      </c>
      <c r="F1622" t="n">
        <v>529950</v>
      </c>
      <c r="G1622" t="s">
        <v>74</v>
      </c>
      <c r="H1622" t="s">
        <v>75</v>
      </c>
      <c r="I1622" t="s"/>
      <c r="J1622" t="s">
        <v>74</v>
      </c>
      <c r="K1622" t="n">
        <v>70</v>
      </c>
      <c r="L1622" t="s">
        <v>76</v>
      </c>
      <c r="M1622" t="s"/>
      <c r="N1622" t="s">
        <v>347</v>
      </c>
      <c r="O1622" t="s">
        <v>78</v>
      </c>
      <c r="P1622" t="s">
        <v>2038</v>
      </c>
      <c r="Q1622" t="s"/>
      <c r="R1622" t="s">
        <v>119</v>
      </c>
      <c r="S1622" t="s">
        <v>251</v>
      </c>
      <c r="T1622" t="s">
        <v>81</v>
      </c>
      <c r="U1622" t="s">
        <v>82</v>
      </c>
      <c r="V1622" t="s">
        <v>83</v>
      </c>
      <c r="W1622" t="s">
        <v>84</v>
      </c>
      <c r="X1622" t="s"/>
      <c r="Y1622" t="s">
        <v>85</v>
      </c>
      <c r="Z1622">
        <f>HYPERLINK("https://hotelmonitor-cachepage.eclerx.com/savepage/tk_15444267573784797_sr_2399.html","info")</f>
        <v/>
      </c>
      <c r="AA1622" t="n">
        <v>99191</v>
      </c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>
        <v>88</v>
      </c>
      <c r="AO1622" t="s"/>
      <c r="AP1622" t="n">
        <v>202</v>
      </c>
      <c r="AQ1622" t="s">
        <v>89</v>
      </c>
      <c r="AR1622" t="s"/>
      <c r="AS1622" t="s"/>
      <c r="AT1622" t="s">
        <v>90</v>
      </c>
      <c r="AU1622" t="s"/>
      <c r="AV1622" t="s"/>
      <c r="AW1622" t="s"/>
      <c r="AX1622" t="s"/>
      <c r="AY1622" t="n">
        <v>937934</v>
      </c>
      <c r="AZ1622" t="s">
        <v>2039</v>
      </c>
      <c r="BA1622" t="s"/>
      <c r="BB1622" t="n">
        <v>88500</v>
      </c>
      <c r="BC1622" t="n">
        <v>13.375511</v>
      </c>
      <c r="BD1622" t="n">
        <v>52.500157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92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2036</v>
      </c>
      <c r="F1623" t="n">
        <v>529950</v>
      </c>
      <c r="G1623" t="s">
        <v>74</v>
      </c>
      <c r="H1623" t="s">
        <v>75</v>
      </c>
      <c r="I1623" t="s"/>
      <c r="J1623" t="s">
        <v>74</v>
      </c>
      <c r="K1623" t="n">
        <v>70</v>
      </c>
      <c r="L1623" t="s">
        <v>76</v>
      </c>
      <c r="M1623" t="s"/>
      <c r="N1623" t="s">
        <v>2041</v>
      </c>
      <c r="O1623" t="s">
        <v>78</v>
      </c>
      <c r="P1623" t="s">
        <v>2038</v>
      </c>
      <c r="Q1623" t="s"/>
      <c r="R1623" t="s">
        <v>119</v>
      </c>
      <c r="S1623" t="s">
        <v>251</v>
      </c>
      <c r="T1623" t="s">
        <v>81</v>
      </c>
      <c r="U1623" t="s">
        <v>82</v>
      </c>
      <c r="V1623" t="s">
        <v>83</v>
      </c>
      <c r="W1623" t="s">
        <v>84</v>
      </c>
      <c r="X1623" t="s"/>
      <c r="Y1623" t="s">
        <v>85</v>
      </c>
      <c r="Z1623">
        <f>HYPERLINK("https://hotelmonitor-cachepage.eclerx.com/savepage/tk_15444267573784797_sr_2399.html","info")</f>
        <v/>
      </c>
      <c r="AA1623" t="n">
        <v>99191</v>
      </c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>
        <v>88</v>
      </c>
      <c r="AO1623" t="s"/>
      <c r="AP1623" t="n">
        <v>202</v>
      </c>
      <c r="AQ1623" t="s">
        <v>89</v>
      </c>
      <c r="AR1623" t="s"/>
      <c r="AS1623" t="s"/>
      <c r="AT1623" t="s">
        <v>90</v>
      </c>
      <c r="AU1623" t="s"/>
      <c r="AV1623" t="s"/>
      <c r="AW1623" t="s"/>
      <c r="AX1623" t="s"/>
      <c r="AY1623" t="n">
        <v>937934</v>
      </c>
      <c r="AZ1623" t="s">
        <v>2039</v>
      </c>
      <c r="BA1623" t="s"/>
      <c r="BB1623" t="n">
        <v>88500</v>
      </c>
      <c r="BC1623" t="n">
        <v>13.375511</v>
      </c>
      <c r="BD1623" t="n">
        <v>52.500157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92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2036</v>
      </c>
      <c r="F1624" t="n">
        <v>529950</v>
      </c>
      <c r="G1624" t="s">
        <v>74</v>
      </c>
      <c r="H1624" t="s">
        <v>75</v>
      </c>
      <c r="I1624" t="s"/>
      <c r="J1624" t="s">
        <v>74</v>
      </c>
      <c r="K1624" t="n">
        <v>70</v>
      </c>
      <c r="L1624" t="s">
        <v>76</v>
      </c>
      <c r="M1624" t="s"/>
      <c r="N1624" t="s">
        <v>347</v>
      </c>
      <c r="O1624" t="s">
        <v>78</v>
      </c>
      <c r="P1624" t="s">
        <v>2038</v>
      </c>
      <c r="Q1624" t="s"/>
      <c r="R1624" t="s">
        <v>119</v>
      </c>
      <c r="S1624" t="s">
        <v>251</v>
      </c>
      <c r="T1624" t="s">
        <v>81</v>
      </c>
      <c r="U1624" t="s">
        <v>82</v>
      </c>
      <c r="V1624" t="s">
        <v>83</v>
      </c>
      <c r="W1624" t="s">
        <v>84</v>
      </c>
      <c r="X1624" t="s"/>
      <c r="Y1624" t="s">
        <v>85</v>
      </c>
      <c r="Z1624">
        <f>HYPERLINK("https://hotelmonitor-cachepage.eclerx.com/savepage/tk_15444267573784797_sr_2399.html","info")</f>
        <v/>
      </c>
      <c r="AA1624" t="n">
        <v>99191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>
        <v>88</v>
      </c>
      <c r="AO1624" t="s"/>
      <c r="AP1624" t="n">
        <v>202</v>
      </c>
      <c r="AQ1624" t="s">
        <v>89</v>
      </c>
      <c r="AR1624" t="s"/>
      <c r="AS1624" t="s"/>
      <c r="AT1624" t="s">
        <v>90</v>
      </c>
      <c r="AU1624" t="s"/>
      <c r="AV1624" t="s"/>
      <c r="AW1624" t="s"/>
      <c r="AX1624" t="s"/>
      <c r="AY1624" t="n">
        <v>937934</v>
      </c>
      <c r="AZ1624" t="s">
        <v>2039</v>
      </c>
      <c r="BA1624" t="s"/>
      <c r="BB1624" t="n">
        <v>88500</v>
      </c>
      <c r="BC1624" t="n">
        <v>13.375511</v>
      </c>
      <c r="BD1624" t="n">
        <v>52.500157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92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2036</v>
      </c>
      <c r="F1625" t="n">
        <v>529950</v>
      </c>
      <c r="G1625" t="s">
        <v>74</v>
      </c>
      <c r="H1625" t="s">
        <v>75</v>
      </c>
      <c r="I1625" t="s"/>
      <c r="J1625" t="s">
        <v>74</v>
      </c>
      <c r="K1625" t="n">
        <v>75</v>
      </c>
      <c r="L1625" t="s">
        <v>76</v>
      </c>
      <c r="M1625" t="s"/>
      <c r="N1625" t="s">
        <v>2041</v>
      </c>
      <c r="O1625" t="s">
        <v>78</v>
      </c>
      <c r="P1625" t="s">
        <v>2038</v>
      </c>
      <c r="Q1625" t="s"/>
      <c r="R1625" t="s">
        <v>119</v>
      </c>
      <c r="S1625" t="s">
        <v>419</v>
      </c>
      <c r="T1625" t="s">
        <v>81</v>
      </c>
      <c r="U1625" t="s">
        <v>82</v>
      </c>
      <c r="V1625" t="s">
        <v>83</v>
      </c>
      <c r="W1625" t="s">
        <v>84</v>
      </c>
      <c r="X1625" t="s"/>
      <c r="Y1625" t="s">
        <v>85</v>
      </c>
      <c r="Z1625">
        <f>HYPERLINK("https://hotelmonitor-cachepage.eclerx.com/savepage/tk_15444267573784797_sr_2399.html","info")</f>
        <v/>
      </c>
      <c r="AA1625" t="n">
        <v>99191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>
        <v>88</v>
      </c>
      <c r="AO1625" t="s"/>
      <c r="AP1625" t="n">
        <v>202</v>
      </c>
      <c r="AQ1625" t="s">
        <v>89</v>
      </c>
      <c r="AR1625" t="s"/>
      <c r="AS1625" t="s"/>
      <c r="AT1625" t="s">
        <v>90</v>
      </c>
      <c r="AU1625" t="s"/>
      <c r="AV1625" t="s"/>
      <c r="AW1625" t="s"/>
      <c r="AX1625" t="s"/>
      <c r="AY1625" t="n">
        <v>937934</v>
      </c>
      <c r="AZ1625" t="s">
        <v>2039</v>
      </c>
      <c r="BA1625" t="s"/>
      <c r="BB1625" t="n">
        <v>88500</v>
      </c>
      <c r="BC1625" t="n">
        <v>13.375511</v>
      </c>
      <c r="BD1625" t="n">
        <v>52.500157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92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2036</v>
      </c>
      <c r="F1626" t="n">
        <v>529950</v>
      </c>
      <c r="G1626" t="s">
        <v>74</v>
      </c>
      <c r="H1626" t="s">
        <v>75</v>
      </c>
      <c r="I1626" t="s"/>
      <c r="J1626" t="s">
        <v>74</v>
      </c>
      <c r="K1626" t="n">
        <v>75</v>
      </c>
      <c r="L1626" t="s">
        <v>76</v>
      </c>
      <c r="M1626" t="s"/>
      <c r="N1626" t="s">
        <v>347</v>
      </c>
      <c r="O1626" t="s">
        <v>78</v>
      </c>
      <c r="P1626" t="s">
        <v>2038</v>
      </c>
      <c r="Q1626" t="s"/>
      <c r="R1626" t="s">
        <v>119</v>
      </c>
      <c r="S1626" t="s">
        <v>419</v>
      </c>
      <c r="T1626" t="s">
        <v>81</v>
      </c>
      <c r="U1626" t="s">
        <v>82</v>
      </c>
      <c r="V1626" t="s">
        <v>83</v>
      </c>
      <c r="W1626" t="s">
        <v>84</v>
      </c>
      <c r="X1626" t="s"/>
      <c r="Y1626" t="s">
        <v>85</v>
      </c>
      <c r="Z1626">
        <f>HYPERLINK("https://hotelmonitor-cachepage.eclerx.com/savepage/tk_15444267573784797_sr_2399.html","info")</f>
        <v/>
      </c>
      <c r="AA1626" t="n">
        <v>99191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>
        <v>88</v>
      </c>
      <c r="AO1626" t="s"/>
      <c r="AP1626" t="n">
        <v>202</v>
      </c>
      <c r="AQ1626" t="s">
        <v>89</v>
      </c>
      <c r="AR1626" t="s"/>
      <c r="AS1626" t="s"/>
      <c r="AT1626" t="s">
        <v>90</v>
      </c>
      <c r="AU1626" t="s"/>
      <c r="AV1626" t="s"/>
      <c r="AW1626" t="s"/>
      <c r="AX1626" t="s"/>
      <c r="AY1626" t="n">
        <v>937934</v>
      </c>
      <c r="AZ1626" t="s">
        <v>2039</v>
      </c>
      <c r="BA1626" t="s"/>
      <c r="BB1626" t="n">
        <v>88500</v>
      </c>
      <c r="BC1626" t="n">
        <v>13.375511</v>
      </c>
      <c r="BD1626" t="n">
        <v>52.500157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92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2036</v>
      </c>
      <c r="F1627" t="n">
        <v>529950</v>
      </c>
      <c r="G1627" t="s">
        <v>74</v>
      </c>
      <c r="H1627" t="s">
        <v>75</v>
      </c>
      <c r="I1627" t="s"/>
      <c r="J1627" t="s">
        <v>74</v>
      </c>
      <c r="K1627" t="n">
        <v>80</v>
      </c>
      <c r="L1627" t="s">
        <v>76</v>
      </c>
      <c r="M1627" t="s"/>
      <c r="N1627" t="s">
        <v>341</v>
      </c>
      <c r="O1627" t="s">
        <v>78</v>
      </c>
      <c r="P1627" t="s">
        <v>2038</v>
      </c>
      <c r="Q1627" t="s"/>
      <c r="R1627" t="s">
        <v>119</v>
      </c>
      <c r="S1627" t="s">
        <v>254</v>
      </c>
      <c r="T1627" t="s">
        <v>81</v>
      </c>
      <c r="U1627" t="s">
        <v>82</v>
      </c>
      <c r="V1627" t="s">
        <v>83</v>
      </c>
      <c r="W1627" t="s">
        <v>84</v>
      </c>
      <c r="X1627" t="s"/>
      <c r="Y1627" t="s">
        <v>85</v>
      </c>
      <c r="Z1627">
        <f>HYPERLINK("https://hotelmonitor-cachepage.eclerx.com/savepage/tk_15444267573784797_sr_2399.html","info")</f>
        <v/>
      </c>
      <c r="AA1627" t="n">
        <v>99191</v>
      </c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>
        <v>88</v>
      </c>
      <c r="AO1627" t="s"/>
      <c r="AP1627" t="n">
        <v>202</v>
      </c>
      <c r="AQ1627" t="s">
        <v>89</v>
      </c>
      <c r="AR1627" t="s"/>
      <c r="AS1627" t="s"/>
      <c r="AT1627" t="s">
        <v>90</v>
      </c>
      <c r="AU1627" t="s"/>
      <c r="AV1627" t="s"/>
      <c r="AW1627" t="s"/>
      <c r="AX1627" t="s"/>
      <c r="AY1627" t="n">
        <v>937934</v>
      </c>
      <c r="AZ1627" t="s">
        <v>2039</v>
      </c>
      <c r="BA1627" t="s"/>
      <c r="BB1627" t="n">
        <v>88500</v>
      </c>
      <c r="BC1627" t="n">
        <v>13.375511</v>
      </c>
      <c r="BD1627" t="n">
        <v>52.500157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92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2036</v>
      </c>
      <c r="F1628" t="n">
        <v>529950</v>
      </c>
      <c r="G1628" t="s">
        <v>74</v>
      </c>
      <c r="H1628" t="s">
        <v>75</v>
      </c>
      <c r="I1628" t="s"/>
      <c r="J1628" t="s">
        <v>74</v>
      </c>
      <c r="K1628" t="n">
        <v>94</v>
      </c>
      <c r="L1628" t="s">
        <v>76</v>
      </c>
      <c r="M1628" t="s"/>
      <c r="N1628" t="s">
        <v>2041</v>
      </c>
      <c r="O1628" t="s">
        <v>78</v>
      </c>
      <c r="P1628" t="s">
        <v>2038</v>
      </c>
      <c r="Q1628" t="s"/>
      <c r="R1628" t="s">
        <v>119</v>
      </c>
      <c r="S1628" t="s">
        <v>330</v>
      </c>
      <c r="T1628" t="s">
        <v>81</v>
      </c>
      <c r="U1628" t="s">
        <v>82</v>
      </c>
      <c r="V1628" t="s">
        <v>83</v>
      </c>
      <c r="W1628" t="s">
        <v>108</v>
      </c>
      <c r="X1628" t="s"/>
      <c r="Y1628" t="s">
        <v>85</v>
      </c>
      <c r="Z1628">
        <f>HYPERLINK("https://hotelmonitor-cachepage.eclerx.com/savepage/tk_15444267573784797_sr_2399.html","info")</f>
        <v/>
      </c>
      <c r="AA1628" t="n">
        <v>99191</v>
      </c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>
        <v>88</v>
      </c>
      <c r="AO1628" t="s"/>
      <c r="AP1628" t="n">
        <v>202</v>
      </c>
      <c r="AQ1628" t="s">
        <v>89</v>
      </c>
      <c r="AR1628" t="s"/>
      <c r="AS1628" t="s"/>
      <c r="AT1628" t="s">
        <v>90</v>
      </c>
      <c r="AU1628" t="s"/>
      <c r="AV1628" t="s"/>
      <c r="AW1628" t="s"/>
      <c r="AX1628" t="s"/>
      <c r="AY1628" t="n">
        <v>937934</v>
      </c>
      <c r="AZ1628" t="s">
        <v>2039</v>
      </c>
      <c r="BA1628" t="s"/>
      <c r="BB1628" t="n">
        <v>88500</v>
      </c>
      <c r="BC1628" t="n">
        <v>13.375511</v>
      </c>
      <c r="BD1628" t="n">
        <v>52.500157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92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2036</v>
      </c>
      <c r="F1629" t="n">
        <v>529950</v>
      </c>
      <c r="G1629" t="s">
        <v>74</v>
      </c>
      <c r="H1629" t="s">
        <v>75</v>
      </c>
      <c r="I1629" t="s"/>
      <c r="J1629" t="s">
        <v>74</v>
      </c>
      <c r="K1629" t="n">
        <v>94</v>
      </c>
      <c r="L1629" t="s">
        <v>76</v>
      </c>
      <c r="M1629" t="s"/>
      <c r="N1629" t="s">
        <v>347</v>
      </c>
      <c r="O1629" t="s">
        <v>78</v>
      </c>
      <c r="P1629" t="s">
        <v>2038</v>
      </c>
      <c r="Q1629" t="s"/>
      <c r="R1629" t="s">
        <v>119</v>
      </c>
      <c r="S1629" t="s">
        <v>330</v>
      </c>
      <c r="T1629" t="s">
        <v>81</v>
      </c>
      <c r="U1629" t="s">
        <v>82</v>
      </c>
      <c r="V1629" t="s">
        <v>83</v>
      </c>
      <c r="W1629" t="s">
        <v>108</v>
      </c>
      <c r="X1629" t="s"/>
      <c r="Y1629" t="s">
        <v>85</v>
      </c>
      <c r="Z1629">
        <f>HYPERLINK("https://hotelmonitor-cachepage.eclerx.com/savepage/tk_15444267573784797_sr_2399.html","info")</f>
        <v/>
      </c>
      <c r="AA1629" t="n">
        <v>99191</v>
      </c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>
        <v>88</v>
      </c>
      <c r="AO1629" t="s"/>
      <c r="AP1629" t="n">
        <v>202</v>
      </c>
      <c r="AQ1629" t="s">
        <v>89</v>
      </c>
      <c r="AR1629" t="s"/>
      <c r="AS1629" t="s"/>
      <c r="AT1629" t="s">
        <v>90</v>
      </c>
      <c r="AU1629" t="s"/>
      <c r="AV1629" t="s"/>
      <c r="AW1629" t="s"/>
      <c r="AX1629" t="s"/>
      <c r="AY1629" t="n">
        <v>937934</v>
      </c>
      <c r="AZ1629" t="s">
        <v>2039</v>
      </c>
      <c r="BA1629" t="s"/>
      <c r="BB1629" t="n">
        <v>88500</v>
      </c>
      <c r="BC1629" t="n">
        <v>13.375511</v>
      </c>
      <c r="BD1629" t="n">
        <v>52.500157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92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2036</v>
      </c>
      <c r="F1630" t="n">
        <v>529950</v>
      </c>
      <c r="G1630" t="s">
        <v>74</v>
      </c>
      <c r="H1630" t="s">
        <v>75</v>
      </c>
      <c r="I1630" t="s"/>
      <c r="J1630" t="s">
        <v>74</v>
      </c>
      <c r="K1630" t="n">
        <v>99</v>
      </c>
      <c r="L1630" t="s">
        <v>76</v>
      </c>
      <c r="M1630" t="s"/>
      <c r="N1630" t="s">
        <v>2041</v>
      </c>
      <c r="O1630" t="s">
        <v>78</v>
      </c>
      <c r="P1630" t="s">
        <v>2038</v>
      </c>
      <c r="Q1630" t="s"/>
      <c r="R1630" t="s">
        <v>119</v>
      </c>
      <c r="S1630" t="s">
        <v>103</v>
      </c>
      <c r="T1630" t="s">
        <v>81</v>
      </c>
      <c r="U1630" t="s">
        <v>82</v>
      </c>
      <c r="V1630" t="s">
        <v>83</v>
      </c>
      <c r="W1630" t="s">
        <v>108</v>
      </c>
      <c r="X1630" t="s"/>
      <c r="Y1630" t="s">
        <v>85</v>
      </c>
      <c r="Z1630">
        <f>HYPERLINK("https://hotelmonitor-cachepage.eclerx.com/savepage/tk_15444267573784797_sr_2399.html","info")</f>
        <v/>
      </c>
      <c r="AA1630" t="n">
        <v>99191</v>
      </c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>
        <v>88</v>
      </c>
      <c r="AO1630" t="s"/>
      <c r="AP1630" t="n">
        <v>202</v>
      </c>
      <c r="AQ1630" t="s">
        <v>89</v>
      </c>
      <c r="AR1630" t="s"/>
      <c r="AS1630" t="s"/>
      <c r="AT1630" t="s">
        <v>90</v>
      </c>
      <c r="AU1630" t="s"/>
      <c r="AV1630" t="s"/>
      <c r="AW1630" t="s"/>
      <c r="AX1630" t="s"/>
      <c r="AY1630" t="n">
        <v>937934</v>
      </c>
      <c r="AZ1630" t="s">
        <v>2039</v>
      </c>
      <c r="BA1630" t="s"/>
      <c r="BB1630" t="n">
        <v>88500</v>
      </c>
      <c r="BC1630" t="n">
        <v>13.375511</v>
      </c>
      <c r="BD1630" t="n">
        <v>52.500157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92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2036</v>
      </c>
      <c r="F1631" t="n">
        <v>529950</v>
      </c>
      <c r="G1631" t="s">
        <v>74</v>
      </c>
      <c r="H1631" t="s">
        <v>75</v>
      </c>
      <c r="I1631" t="s"/>
      <c r="J1631" t="s">
        <v>74</v>
      </c>
      <c r="K1631" t="n">
        <v>99</v>
      </c>
      <c r="L1631" t="s">
        <v>76</v>
      </c>
      <c r="M1631" t="s"/>
      <c r="N1631" t="s">
        <v>347</v>
      </c>
      <c r="O1631" t="s">
        <v>78</v>
      </c>
      <c r="P1631" t="s">
        <v>2038</v>
      </c>
      <c r="Q1631" t="s"/>
      <c r="R1631" t="s">
        <v>119</v>
      </c>
      <c r="S1631" t="s">
        <v>103</v>
      </c>
      <c r="T1631" t="s">
        <v>81</v>
      </c>
      <c r="U1631" t="s">
        <v>82</v>
      </c>
      <c r="V1631" t="s">
        <v>83</v>
      </c>
      <c r="W1631" t="s">
        <v>108</v>
      </c>
      <c r="X1631" t="s"/>
      <c r="Y1631" t="s">
        <v>85</v>
      </c>
      <c r="Z1631">
        <f>HYPERLINK("https://hotelmonitor-cachepage.eclerx.com/savepage/tk_15444267573784797_sr_2399.html","info")</f>
        <v/>
      </c>
      <c r="AA1631" t="n">
        <v>99191</v>
      </c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>
        <v>88</v>
      </c>
      <c r="AO1631" t="s"/>
      <c r="AP1631" t="n">
        <v>202</v>
      </c>
      <c r="AQ1631" t="s">
        <v>89</v>
      </c>
      <c r="AR1631" t="s"/>
      <c r="AS1631" t="s"/>
      <c r="AT1631" t="s">
        <v>90</v>
      </c>
      <c r="AU1631" t="s"/>
      <c r="AV1631" t="s"/>
      <c r="AW1631" t="s"/>
      <c r="AX1631" t="s"/>
      <c r="AY1631" t="n">
        <v>937934</v>
      </c>
      <c r="AZ1631" t="s">
        <v>2039</v>
      </c>
      <c r="BA1631" t="s"/>
      <c r="BB1631" t="n">
        <v>88500</v>
      </c>
      <c r="BC1631" t="n">
        <v>13.375511</v>
      </c>
      <c r="BD1631" t="n">
        <v>52.500157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92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2036</v>
      </c>
      <c r="F1632" t="n">
        <v>529950</v>
      </c>
      <c r="G1632" t="s">
        <v>74</v>
      </c>
      <c r="H1632" t="s">
        <v>75</v>
      </c>
      <c r="I1632" t="s"/>
      <c r="J1632" t="s">
        <v>74</v>
      </c>
      <c r="K1632" t="n">
        <v>108</v>
      </c>
      <c r="L1632" t="s">
        <v>76</v>
      </c>
      <c r="M1632" t="s"/>
      <c r="N1632" t="s">
        <v>2040</v>
      </c>
      <c r="O1632" t="s">
        <v>78</v>
      </c>
      <c r="P1632" t="s">
        <v>2038</v>
      </c>
      <c r="Q1632" t="s"/>
      <c r="R1632" t="s">
        <v>119</v>
      </c>
      <c r="S1632" t="s">
        <v>307</v>
      </c>
      <c r="T1632" t="s">
        <v>81</v>
      </c>
      <c r="U1632" t="s">
        <v>82</v>
      </c>
      <c r="V1632" t="s">
        <v>83</v>
      </c>
      <c r="W1632" t="s">
        <v>108</v>
      </c>
      <c r="X1632" t="s"/>
      <c r="Y1632" t="s">
        <v>85</v>
      </c>
      <c r="Z1632">
        <f>HYPERLINK("https://hotelmonitor-cachepage.eclerx.com/savepage/tk_15444267573784797_sr_2399.html","info")</f>
        <v/>
      </c>
      <c r="AA1632" t="n">
        <v>99191</v>
      </c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>
        <v>88</v>
      </c>
      <c r="AO1632" t="s"/>
      <c r="AP1632" t="n">
        <v>202</v>
      </c>
      <c r="AQ1632" t="s">
        <v>89</v>
      </c>
      <c r="AR1632" t="s"/>
      <c r="AS1632" t="s"/>
      <c r="AT1632" t="s">
        <v>90</v>
      </c>
      <c r="AU1632" t="s"/>
      <c r="AV1632" t="s"/>
      <c r="AW1632" t="s"/>
      <c r="AX1632" t="s"/>
      <c r="AY1632" t="n">
        <v>937934</v>
      </c>
      <c r="AZ1632" t="s">
        <v>2039</v>
      </c>
      <c r="BA1632" t="s"/>
      <c r="BB1632" t="n">
        <v>88500</v>
      </c>
      <c r="BC1632" t="n">
        <v>13.375511</v>
      </c>
      <c r="BD1632" t="n">
        <v>52.500157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92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2036</v>
      </c>
      <c r="F1633" t="n">
        <v>529950</v>
      </c>
      <c r="G1633" t="s">
        <v>74</v>
      </c>
      <c r="H1633" t="s">
        <v>75</v>
      </c>
      <c r="I1633" t="s"/>
      <c r="J1633" t="s">
        <v>74</v>
      </c>
      <c r="K1633" t="n">
        <v>108</v>
      </c>
      <c r="L1633" t="s">
        <v>76</v>
      </c>
      <c r="M1633" t="s"/>
      <c r="N1633" t="s">
        <v>341</v>
      </c>
      <c r="O1633" t="s">
        <v>78</v>
      </c>
      <c r="P1633" t="s">
        <v>2038</v>
      </c>
      <c r="Q1633" t="s"/>
      <c r="R1633" t="s">
        <v>119</v>
      </c>
      <c r="S1633" t="s">
        <v>307</v>
      </c>
      <c r="T1633" t="s">
        <v>81</v>
      </c>
      <c r="U1633" t="s">
        <v>82</v>
      </c>
      <c r="V1633" t="s">
        <v>83</v>
      </c>
      <c r="W1633" t="s">
        <v>108</v>
      </c>
      <c r="X1633" t="s"/>
      <c r="Y1633" t="s">
        <v>85</v>
      </c>
      <c r="Z1633">
        <f>HYPERLINK("https://hotelmonitor-cachepage.eclerx.com/savepage/tk_15444267573784797_sr_2399.html","info")</f>
        <v/>
      </c>
      <c r="AA1633" t="n">
        <v>99191</v>
      </c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>
        <v>88</v>
      </c>
      <c r="AO1633" t="s"/>
      <c r="AP1633" t="n">
        <v>202</v>
      </c>
      <c r="AQ1633" t="s">
        <v>89</v>
      </c>
      <c r="AR1633" t="s"/>
      <c r="AS1633" t="s"/>
      <c r="AT1633" t="s">
        <v>90</v>
      </c>
      <c r="AU1633" t="s"/>
      <c r="AV1633" t="s"/>
      <c r="AW1633" t="s"/>
      <c r="AX1633" t="s"/>
      <c r="AY1633" t="n">
        <v>937934</v>
      </c>
      <c r="AZ1633" t="s">
        <v>2039</v>
      </c>
      <c r="BA1633" t="s"/>
      <c r="BB1633" t="n">
        <v>88500</v>
      </c>
      <c r="BC1633" t="n">
        <v>13.375511</v>
      </c>
      <c r="BD1633" t="n">
        <v>52.500157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92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2042</v>
      </c>
      <c r="F1634" t="n">
        <v>4580613</v>
      </c>
      <c r="G1634" t="s">
        <v>74</v>
      </c>
      <c r="H1634" t="s">
        <v>75</v>
      </c>
      <c r="I1634" t="s"/>
      <c r="J1634" t="s">
        <v>74</v>
      </c>
      <c r="K1634" t="n">
        <v>114</v>
      </c>
      <c r="L1634" t="s">
        <v>76</v>
      </c>
      <c r="M1634" t="s"/>
      <c r="N1634" t="s">
        <v>121</v>
      </c>
      <c r="O1634" t="s">
        <v>78</v>
      </c>
      <c r="P1634" t="s">
        <v>2043</v>
      </c>
      <c r="Q1634" t="s"/>
      <c r="R1634" t="s">
        <v>79</v>
      </c>
      <c r="S1634" t="s">
        <v>111</v>
      </c>
      <c r="T1634" t="s">
        <v>81</v>
      </c>
      <c r="U1634" t="s">
        <v>82</v>
      </c>
      <c r="V1634" t="s">
        <v>83</v>
      </c>
      <c r="W1634" t="s">
        <v>84</v>
      </c>
      <c r="X1634" t="s"/>
      <c r="Y1634" t="s">
        <v>85</v>
      </c>
      <c r="Z1634">
        <f>HYPERLINK("https://hotelmonitor-cachepage.eclerx.com/savepage/tk_15444271363075256_sr_2399.html","info")</f>
        <v/>
      </c>
      <c r="AA1634" t="n">
        <v>585622</v>
      </c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>
        <v>88</v>
      </c>
      <c r="AO1634" t="s"/>
      <c r="AP1634" t="n">
        <v>314</v>
      </c>
      <c r="AQ1634" t="s">
        <v>89</v>
      </c>
      <c r="AR1634" t="s"/>
      <c r="AS1634" t="s"/>
      <c r="AT1634" t="s">
        <v>90</v>
      </c>
      <c r="AU1634" t="s"/>
      <c r="AV1634" t="s"/>
      <c r="AW1634" t="s"/>
      <c r="AX1634" t="s"/>
      <c r="AY1634" t="n">
        <v>3415341</v>
      </c>
      <c r="AZ1634" t="s">
        <v>2044</v>
      </c>
      <c r="BA1634" t="s"/>
      <c r="BB1634" t="n">
        <v>874870</v>
      </c>
      <c r="BC1634" t="n">
        <v>13.400057</v>
      </c>
      <c r="BD1634" t="n">
        <v>52.499345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92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2042</v>
      </c>
      <c r="F1635" t="n">
        <v>4580613</v>
      </c>
      <c r="G1635" t="s">
        <v>74</v>
      </c>
      <c r="H1635" t="s">
        <v>75</v>
      </c>
      <c r="I1635" t="s"/>
      <c r="J1635" t="s">
        <v>74</v>
      </c>
      <c r="K1635" t="n">
        <v>124</v>
      </c>
      <c r="L1635" t="s">
        <v>76</v>
      </c>
      <c r="M1635" t="s"/>
      <c r="N1635" t="s">
        <v>583</v>
      </c>
      <c r="O1635" t="s">
        <v>78</v>
      </c>
      <c r="P1635" t="s">
        <v>2043</v>
      </c>
      <c r="Q1635" t="s"/>
      <c r="R1635" t="s">
        <v>79</v>
      </c>
      <c r="S1635" t="s">
        <v>326</v>
      </c>
      <c r="T1635" t="s">
        <v>81</v>
      </c>
      <c r="U1635" t="s">
        <v>82</v>
      </c>
      <c r="V1635" t="s">
        <v>83</v>
      </c>
      <c r="W1635" t="s">
        <v>84</v>
      </c>
      <c r="X1635" t="s"/>
      <c r="Y1635" t="s">
        <v>85</v>
      </c>
      <c r="Z1635">
        <f>HYPERLINK("https://hotelmonitor-cachepage.eclerx.com/savepage/tk_15444271363075256_sr_2399.html","info")</f>
        <v/>
      </c>
      <c r="AA1635" t="n">
        <v>585622</v>
      </c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>
        <v>88</v>
      </c>
      <c r="AO1635" t="s"/>
      <c r="AP1635" t="n">
        <v>314</v>
      </c>
      <c r="AQ1635" t="s">
        <v>89</v>
      </c>
      <c r="AR1635" t="s"/>
      <c r="AS1635" t="s"/>
      <c r="AT1635" t="s">
        <v>90</v>
      </c>
      <c r="AU1635" t="s"/>
      <c r="AV1635" t="s"/>
      <c r="AW1635" t="s"/>
      <c r="AX1635" t="s"/>
      <c r="AY1635" t="n">
        <v>3415341</v>
      </c>
      <c r="AZ1635" t="s">
        <v>2044</v>
      </c>
      <c r="BA1635" t="s"/>
      <c r="BB1635" t="n">
        <v>874870</v>
      </c>
      <c r="BC1635" t="n">
        <v>13.400057</v>
      </c>
      <c r="BD1635" t="n">
        <v>52.499345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92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2042</v>
      </c>
      <c r="F1636" t="n">
        <v>4580613</v>
      </c>
      <c r="G1636" t="s">
        <v>74</v>
      </c>
      <c r="H1636" t="s">
        <v>75</v>
      </c>
      <c r="I1636" t="s"/>
      <c r="J1636" t="s">
        <v>74</v>
      </c>
      <c r="K1636" t="n">
        <v>134</v>
      </c>
      <c r="L1636" t="s">
        <v>76</v>
      </c>
      <c r="M1636" t="s"/>
      <c r="N1636" t="s">
        <v>244</v>
      </c>
      <c r="O1636" t="s">
        <v>78</v>
      </c>
      <c r="P1636" t="s">
        <v>2043</v>
      </c>
      <c r="Q1636" t="s"/>
      <c r="R1636" t="s">
        <v>79</v>
      </c>
      <c r="S1636" t="s">
        <v>1835</v>
      </c>
      <c r="T1636" t="s">
        <v>81</v>
      </c>
      <c r="U1636" t="s">
        <v>82</v>
      </c>
      <c r="V1636" t="s">
        <v>83</v>
      </c>
      <c r="W1636" t="s">
        <v>84</v>
      </c>
      <c r="X1636" t="s"/>
      <c r="Y1636" t="s">
        <v>85</v>
      </c>
      <c r="Z1636">
        <f>HYPERLINK("https://hotelmonitor-cachepage.eclerx.com/savepage/tk_15444271363075256_sr_2399.html","info")</f>
        <v/>
      </c>
      <c r="AA1636" t="n">
        <v>585622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>
        <v>88</v>
      </c>
      <c r="AO1636" t="s"/>
      <c r="AP1636" t="n">
        <v>314</v>
      </c>
      <c r="AQ1636" t="s">
        <v>89</v>
      </c>
      <c r="AR1636" t="s"/>
      <c r="AS1636" t="s"/>
      <c r="AT1636" t="s">
        <v>90</v>
      </c>
      <c r="AU1636" t="s"/>
      <c r="AV1636" t="s"/>
      <c r="AW1636" t="s"/>
      <c r="AX1636" t="s"/>
      <c r="AY1636" t="n">
        <v>3415341</v>
      </c>
      <c r="AZ1636" t="s">
        <v>2044</v>
      </c>
      <c r="BA1636" t="s"/>
      <c r="BB1636" t="n">
        <v>874870</v>
      </c>
      <c r="BC1636" t="n">
        <v>13.400057</v>
      </c>
      <c r="BD1636" t="n">
        <v>52.499345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92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2045</v>
      </c>
      <c r="F1637" t="n">
        <v>-1</v>
      </c>
      <c r="G1637" t="s">
        <v>74</v>
      </c>
      <c r="H1637" t="s">
        <v>75</v>
      </c>
      <c r="I1637" t="s"/>
      <c r="J1637" t="s">
        <v>74</v>
      </c>
      <c r="K1637" t="n">
        <v>103.5</v>
      </c>
      <c r="L1637" t="s">
        <v>76</v>
      </c>
      <c r="M1637" t="s"/>
      <c r="N1637" t="s">
        <v>118</v>
      </c>
      <c r="O1637" t="s">
        <v>78</v>
      </c>
      <c r="P1637" t="s">
        <v>2045</v>
      </c>
      <c r="Q1637" t="s"/>
      <c r="R1637" t="s">
        <v>79</v>
      </c>
      <c r="S1637" t="s">
        <v>1189</v>
      </c>
      <c r="T1637" t="s">
        <v>81</v>
      </c>
      <c r="U1637" t="s">
        <v>82</v>
      </c>
      <c r="V1637" t="s">
        <v>83</v>
      </c>
      <c r="W1637" t="s">
        <v>84</v>
      </c>
      <c r="X1637" t="s"/>
      <c r="Y1637" t="s">
        <v>85</v>
      </c>
      <c r="Z1637">
        <f>HYPERLINK("https://hotelmonitor-cachepage.eclerx.com/savepage/tk_15444270274748187_sr_2399.html","info")</f>
        <v/>
      </c>
      <c r="AA1637" t="n">
        <v>-6796517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>
        <v>88</v>
      </c>
      <c r="AO1637" t="s"/>
      <c r="AP1637" t="n">
        <v>283</v>
      </c>
      <c r="AQ1637" t="s">
        <v>89</v>
      </c>
      <c r="AR1637" t="s"/>
      <c r="AS1637" t="s"/>
      <c r="AT1637" t="s">
        <v>90</v>
      </c>
      <c r="AU1637" t="s"/>
      <c r="AV1637" t="s"/>
      <c r="AW1637" t="s"/>
      <c r="AX1637" t="s"/>
      <c r="AY1637" t="n">
        <v>6796517</v>
      </c>
      <c r="AZ1637" t="s">
        <v>2046</v>
      </c>
      <c r="BA1637" t="s"/>
      <c r="BB1637" t="n">
        <v>36778</v>
      </c>
      <c r="BC1637" t="n">
        <v>13.72588</v>
      </c>
      <c r="BD1637" t="n">
        <v>52.42509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92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2045</v>
      </c>
      <c r="F1638" t="n">
        <v>-1</v>
      </c>
      <c r="G1638" t="s">
        <v>74</v>
      </c>
      <c r="H1638" t="s">
        <v>75</v>
      </c>
      <c r="I1638" t="s"/>
      <c r="J1638" t="s">
        <v>74</v>
      </c>
      <c r="K1638" t="n">
        <v>109.25</v>
      </c>
      <c r="L1638" t="s">
        <v>76</v>
      </c>
      <c r="M1638" t="s"/>
      <c r="N1638" t="s">
        <v>298</v>
      </c>
      <c r="O1638" t="s">
        <v>78</v>
      </c>
      <c r="P1638" t="s">
        <v>2045</v>
      </c>
      <c r="Q1638" t="s"/>
      <c r="R1638" t="s">
        <v>79</v>
      </c>
      <c r="S1638" t="s">
        <v>1444</v>
      </c>
      <c r="T1638" t="s">
        <v>81</v>
      </c>
      <c r="U1638" t="s">
        <v>82</v>
      </c>
      <c r="V1638" t="s">
        <v>83</v>
      </c>
      <c r="W1638" t="s">
        <v>84</v>
      </c>
      <c r="X1638" t="s"/>
      <c r="Y1638" t="s">
        <v>85</v>
      </c>
      <c r="Z1638">
        <f>HYPERLINK("https://hotelmonitor-cachepage.eclerx.com/savepage/tk_15444270274748187_sr_2399.html","info")</f>
        <v/>
      </c>
      <c r="AA1638" t="n">
        <v>-6796517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>
        <v>88</v>
      </c>
      <c r="AO1638" t="s"/>
      <c r="AP1638" t="n">
        <v>283</v>
      </c>
      <c r="AQ1638" t="s">
        <v>89</v>
      </c>
      <c r="AR1638" t="s"/>
      <c r="AS1638" t="s"/>
      <c r="AT1638" t="s">
        <v>90</v>
      </c>
      <c r="AU1638" t="s"/>
      <c r="AV1638" t="s"/>
      <c r="AW1638" t="s"/>
      <c r="AX1638" t="s"/>
      <c r="AY1638" t="n">
        <v>6796517</v>
      </c>
      <c r="AZ1638" t="s">
        <v>2046</v>
      </c>
      <c r="BA1638" t="s"/>
      <c r="BB1638" t="n">
        <v>36778</v>
      </c>
      <c r="BC1638" t="n">
        <v>13.72588</v>
      </c>
      <c r="BD1638" t="n">
        <v>52.42509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92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2047</v>
      </c>
      <c r="F1639" t="n">
        <v>379378</v>
      </c>
      <c r="G1639" t="s">
        <v>74</v>
      </c>
      <c r="H1639" t="s">
        <v>75</v>
      </c>
      <c r="I1639" t="s"/>
      <c r="J1639" t="s">
        <v>74</v>
      </c>
      <c r="K1639" t="n">
        <v>93</v>
      </c>
      <c r="L1639" t="s">
        <v>76</v>
      </c>
      <c r="M1639" t="s"/>
      <c r="N1639" t="s">
        <v>2048</v>
      </c>
      <c r="O1639" t="s">
        <v>78</v>
      </c>
      <c r="P1639" t="s">
        <v>2049</v>
      </c>
      <c r="Q1639" t="s"/>
      <c r="R1639" t="s">
        <v>277</v>
      </c>
      <c r="S1639" t="s">
        <v>1552</v>
      </c>
      <c r="T1639" t="s">
        <v>81</v>
      </c>
      <c r="U1639" t="s">
        <v>82</v>
      </c>
      <c r="V1639" t="s">
        <v>83</v>
      </c>
      <c r="W1639" t="s">
        <v>84</v>
      </c>
      <c r="X1639" t="s"/>
      <c r="Y1639" t="s">
        <v>85</v>
      </c>
      <c r="Z1639">
        <f>HYPERLINK("https://hotelmonitor-cachepage.eclerx.com/savepage/tk_15444265771944356_sr_2399.html","info")</f>
        <v/>
      </c>
      <c r="AA1639" t="n">
        <v>88806</v>
      </c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>
        <v>88</v>
      </c>
      <c r="AO1639" t="s"/>
      <c r="AP1639" t="n">
        <v>150</v>
      </c>
      <c r="AQ1639" t="s">
        <v>89</v>
      </c>
      <c r="AR1639" t="s"/>
      <c r="AS1639" t="s"/>
      <c r="AT1639" t="s">
        <v>90</v>
      </c>
      <c r="AU1639" t="s"/>
      <c r="AV1639" t="s"/>
      <c r="AW1639" t="s"/>
      <c r="AX1639" t="s"/>
      <c r="AY1639" t="n">
        <v>955294</v>
      </c>
      <c r="AZ1639" t="s">
        <v>2050</v>
      </c>
      <c r="BA1639" t="s"/>
      <c r="BB1639" t="n">
        <v>7</v>
      </c>
      <c r="BC1639" t="n">
        <v>13.344326</v>
      </c>
      <c r="BD1639" t="n">
        <v>52.506315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92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2047</v>
      </c>
      <c r="F1640" t="n">
        <v>379378</v>
      </c>
      <c r="G1640" t="s">
        <v>74</v>
      </c>
      <c r="H1640" t="s">
        <v>75</v>
      </c>
      <c r="I1640" t="s"/>
      <c r="J1640" t="s">
        <v>74</v>
      </c>
      <c r="K1640" t="n">
        <v>109</v>
      </c>
      <c r="L1640" t="s">
        <v>76</v>
      </c>
      <c r="M1640" t="s"/>
      <c r="N1640" t="s">
        <v>2051</v>
      </c>
      <c r="O1640" t="s">
        <v>78</v>
      </c>
      <c r="P1640" t="s">
        <v>2049</v>
      </c>
      <c r="Q1640" t="s"/>
      <c r="R1640" t="s">
        <v>277</v>
      </c>
      <c r="S1640" t="s">
        <v>562</v>
      </c>
      <c r="T1640" t="s">
        <v>81</v>
      </c>
      <c r="U1640" t="s">
        <v>82</v>
      </c>
      <c r="V1640" t="s">
        <v>83</v>
      </c>
      <c r="W1640" t="s">
        <v>84</v>
      </c>
      <c r="X1640" t="s"/>
      <c r="Y1640" t="s">
        <v>85</v>
      </c>
      <c r="Z1640">
        <f>HYPERLINK("https://hotelmonitor-cachepage.eclerx.com/savepage/tk_15444265771944356_sr_2399.html","info")</f>
        <v/>
      </c>
      <c r="AA1640" t="n">
        <v>88806</v>
      </c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>
        <v>88</v>
      </c>
      <c r="AO1640" t="s"/>
      <c r="AP1640" t="n">
        <v>150</v>
      </c>
      <c r="AQ1640" t="s">
        <v>89</v>
      </c>
      <c r="AR1640" t="s"/>
      <c r="AS1640" t="s"/>
      <c r="AT1640" t="s">
        <v>90</v>
      </c>
      <c r="AU1640" t="s"/>
      <c r="AV1640" t="s"/>
      <c r="AW1640" t="s"/>
      <c r="AX1640" t="s"/>
      <c r="AY1640" t="n">
        <v>955294</v>
      </c>
      <c r="AZ1640" t="s">
        <v>2050</v>
      </c>
      <c r="BA1640" t="s"/>
      <c r="BB1640" t="n">
        <v>7</v>
      </c>
      <c r="BC1640" t="n">
        <v>13.344326</v>
      </c>
      <c r="BD1640" t="n">
        <v>52.506315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92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2047</v>
      </c>
      <c r="F1641" t="n">
        <v>379378</v>
      </c>
      <c r="G1641" t="s">
        <v>74</v>
      </c>
      <c r="H1641" t="s">
        <v>75</v>
      </c>
      <c r="I1641" t="s"/>
      <c r="J1641" t="s">
        <v>74</v>
      </c>
      <c r="K1641" t="n">
        <v>93</v>
      </c>
      <c r="L1641" t="s">
        <v>76</v>
      </c>
      <c r="M1641" t="s"/>
      <c r="N1641" t="s">
        <v>2052</v>
      </c>
      <c r="O1641" t="s">
        <v>78</v>
      </c>
      <c r="P1641" t="s">
        <v>2049</v>
      </c>
      <c r="Q1641" t="s"/>
      <c r="R1641" t="s">
        <v>277</v>
      </c>
      <c r="S1641" t="s">
        <v>1552</v>
      </c>
      <c r="T1641" t="s">
        <v>81</v>
      </c>
      <c r="U1641" t="s">
        <v>82</v>
      </c>
      <c r="V1641" t="s">
        <v>83</v>
      </c>
      <c r="W1641" t="s">
        <v>84</v>
      </c>
      <c r="X1641" t="s"/>
      <c r="Y1641" t="s">
        <v>85</v>
      </c>
      <c r="Z1641">
        <f>HYPERLINK("https://hotelmonitor-cachepage.eclerx.com/savepage/tk_15444265771944356_sr_2399.html","info")</f>
        <v/>
      </c>
      <c r="AA1641" t="n">
        <v>88806</v>
      </c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>
        <v>88</v>
      </c>
      <c r="AO1641" t="s"/>
      <c r="AP1641" t="n">
        <v>150</v>
      </c>
      <c r="AQ1641" t="s">
        <v>89</v>
      </c>
      <c r="AR1641" t="s"/>
      <c r="AS1641" t="s"/>
      <c r="AT1641" t="s">
        <v>90</v>
      </c>
      <c r="AU1641" t="s"/>
      <c r="AV1641" t="s"/>
      <c r="AW1641" t="s"/>
      <c r="AX1641" t="s"/>
      <c r="AY1641" t="n">
        <v>955294</v>
      </c>
      <c r="AZ1641" t="s">
        <v>2050</v>
      </c>
      <c r="BA1641" t="s"/>
      <c r="BB1641" t="n">
        <v>7</v>
      </c>
      <c r="BC1641" t="n">
        <v>13.344326</v>
      </c>
      <c r="BD1641" t="n">
        <v>52.506315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92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2047</v>
      </c>
      <c r="F1642" t="n">
        <v>379378</v>
      </c>
      <c r="G1642" t="s">
        <v>74</v>
      </c>
      <c r="H1642" t="s">
        <v>75</v>
      </c>
      <c r="I1642" t="s"/>
      <c r="J1642" t="s">
        <v>74</v>
      </c>
      <c r="K1642" t="n">
        <v>98</v>
      </c>
      <c r="L1642" t="s">
        <v>76</v>
      </c>
      <c r="M1642" t="s"/>
      <c r="N1642" t="s">
        <v>2052</v>
      </c>
      <c r="O1642" t="s">
        <v>78</v>
      </c>
      <c r="P1642" t="s">
        <v>2049</v>
      </c>
      <c r="Q1642" t="s"/>
      <c r="R1642" t="s">
        <v>277</v>
      </c>
      <c r="S1642" t="s">
        <v>331</v>
      </c>
      <c r="T1642" t="s">
        <v>81</v>
      </c>
      <c r="U1642" t="s">
        <v>82</v>
      </c>
      <c r="V1642" t="s">
        <v>83</v>
      </c>
      <c r="W1642" t="s">
        <v>84</v>
      </c>
      <c r="X1642" t="s"/>
      <c r="Y1642" t="s">
        <v>85</v>
      </c>
      <c r="Z1642">
        <f>HYPERLINK("https://hotelmonitor-cachepage.eclerx.com/savepage/tk_15444265771944356_sr_2399.html","info")</f>
        <v/>
      </c>
      <c r="AA1642" t="n">
        <v>88806</v>
      </c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>
        <v>88</v>
      </c>
      <c r="AO1642" t="s"/>
      <c r="AP1642" t="n">
        <v>150</v>
      </c>
      <c r="AQ1642" t="s">
        <v>89</v>
      </c>
      <c r="AR1642" t="s"/>
      <c r="AS1642" t="s"/>
      <c r="AT1642" t="s">
        <v>90</v>
      </c>
      <c r="AU1642" t="s"/>
      <c r="AV1642" t="s"/>
      <c r="AW1642" t="s"/>
      <c r="AX1642" t="s"/>
      <c r="AY1642" t="n">
        <v>955294</v>
      </c>
      <c r="AZ1642" t="s">
        <v>2050</v>
      </c>
      <c r="BA1642" t="s"/>
      <c r="BB1642" t="n">
        <v>7</v>
      </c>
      <c r="BC1642" t="n">
        <v>13.344326</v>
      </c>
      <c r="BD1642" t="n">
        <v>52.506315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92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2047</v>
      </c>
      <c r="F1643" t="n">
        <v>379378</v>
      </c>
      <c r="G1643" t="s">
        <v>74</v>
      </c>
      <c r="H1643" t="s">
        <v>75</v>
      </c>
      <c r="I1643" t="s"/>
      <c r="J1643" t="s">
        <v>74</v>
      </c>
      <c r="K1643" t="n">
        <v>113</v>
      </c>
      <c r="L1643" t="s">
        <v>76</v>
      </c>
      <c r="M1643" t="s"/>
      <c r="N1643" t="s">
        <v>2053</v>
      </c>
      <c r="O1643" t="s">
        <v>78</v>
      </c>
      <c r="P1643" t="s">
        <v>2049</v>
      </c>
      <c r="Q1643" t="s"/>
      <c r="R1643" t="s">
        <v>277</v>
      </c>
      <c r="S1643" t="s">
        <v>861</v>
      </c>
      <c r="T1643" t="s">
        <v>81</v>
      </c>
      <c r="U1643" t="s">
        <v>82</v>
      </c>
      <c r="V1643" t="s">
        <v>83</v>
      </c>
      <c r="W1643" t="s">
        <v>84</v>
      </c>
      <c r="X1643" t="s"/>
      <c r="Y1643" t="s">
        <v>85</v>
      </c>
      <c r="Z1643">
        <f>HYPERLINK("https://hotelmonitor-cachepage.eclerx.com/savepage/tk_15444265771944356_sr_2399.html","info")</f>
        <v/>
      </c>
      <c r="AA1643" t="n">
        <v>88806</v>
      </c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>
        <v>88</v>
      </c>
      <c r="AO1643" t="s"/>
      <c r="AP1643" t="n">
        <v>150</v>
      </c>
      <c r="AQ1643" t="s">
        <v>89</v>
      </c>
      <c r="AR1643" t="s"/>
      <c r="AS1643" t="s"/>
      <c r="AT1643" t="s">
        <v>90</v>
      </c>
      <c r="AU1643" t="s"/>
      <c r="AV1643" t="s"/>
      <c r="AW1643" t="s"/>
      <c r="AX1643" t="s"/>
      <c r="AY1643" t="n">
        <v>955294</v>
      </c>
      <c r="AZ1643" t="s">
        <v>2050</v>
      </c>
      <c r="BA1643" t="s"/>
      <c r="BB1643" t="n">
        <v>7</v>
      </c>
      <c r="BC1643" t="n">
        <v>13.344326</v>
      </c>
      <c r="BD1643" t="n">
        <v>52.506315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92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2047</v>
      </c>
      <c r="F1644" t="n">
        <v>379378</v>
      </c>
      <c r="G1644" t="s">
        <v>74</v>
      </c>
      <c r="H1644" t="s">
        <v>75</v>
      </c>
      <c r="I1644" t="s"/>
      <c r="J1644" t="s">
        <v>74</v>
      </c>
      <c r="K1644" t="n">
        <v>113</v>
      </c>
      <c r="L1644" t="s">
        <v>76</v>
      </c>
      <c r="M1644" t="s"/>
      <c r="N1644" t="s">
        <v>2053</v>
      </c>
      <c r="O1644" t="s">
        <v>78</v>
      </c>
      <c r="P1644" t="s">
        <v>2049</v>
      </c>
      <c r="Q1644" t="s"/>
      <c r="R1644" t="s">
        <v>277</v>
      </c>
      <c r="S1644" t="s">
        <v>861</v>
      </c>
      <c r="T1644" t="s">
        <v>81</v>
      </c>
      <c r="U1644" t="s">
        <v>82</v>
      </c>
      <c r="V1644" t="s">
        <v>83</v>
      </c>
      <c r="W1644" t="s">
        <v>84</v>
      </c>
      <c r="X1644" t="s"/>
      <c r="Y1644" t="s">
        <v>85</v>
      </c>
      <c r="Z1644">
        <f>HYPERLINK("https://hotelmonitor-cachepage.eclerx.com/savepage/tk_15444265771944356_sr_2399.html","info")</f>
        <v/>
      </c>
      <c r="AA1644" t="n">
        <v>88806</v>
      </c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>
        <v>88</v>
      </c>
      <c r="AO1644" t="s"/>
      <c r="AP1644" t="n">
        <v>150</v>
      </c>
      <c r="AQ1644" t="s">
        <v>89</v>
      </c>
      <c r="AR1644" t="s"/>
      <c r="AS1644" t="s"/>
      <c r="AT1644" t="s">
        <v>90</v>
      </c>
      <c r="AU1644" t="s"/>
      <c r="AV1644" t="s"/>
      <c r="AW1644" t="s"/>
      <c r="AX1644" t="s"/>
      <c r="AY1644" t="n">
        <v>955294</v>
      </c>
      <c r="AZ1644" t="s">
        <v>2050</v>
      </c>
      <c r="BA1644" t="s"/>
      <c r="BB1644" t="n">
        <v>7</v>
      </c>
      <c r="BC1644" t="n">
        <v>13.344326</v>
      </c>
      <c r="BD1644" t="n">
        <v>52.506315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92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2047</v>
      </c>
      <c r="F1645" t="n">
        <v>379378</v>
      </c>
      <c r="G1645" t="s">
        <v>74</v>
      </c>
      <c r="H1645" t="s">
        <v>75</v>
      </c>
      <c r="I1645" t="s"/>
      <c r="J1645" t="s">
        <v>74</v>
      </c>
      <c r="K1645" t="n">
        <v>118</v>
      </c>
      <c r="L1645" t="s">
        <v>76</v>
      </c>
      <c r="M1645" t="s"/>
      <c r="N1645" t="s">
        <v>2053</v>
      </c>
      <c r="O1645" t="s">
        <v>78</v>
      </c>
      <c r="P1645" t="s">
        <v>2049</v>
      </c>
      <c r="Q1645" t="s"/>
      <c r="R1645" t="s">
        <v>277</v>
      </c>
      <c r="S1645" t="s">
        <v>332</v>
      </c>
      <c r="T1645" t="s">
        <v>81</v>
      </c>
      <c r="U1645" t="s">
        <v>82</v>
      </c>
      <c r="V1645" t="s">
        <v>83</v>
      </c>
      <c r="W1645" t="s">
        <v>84</v>
      </c>
      <c r="X1645" t="s"/>
      <c r="Y1645" t="s">
        <v>85</v>
      </c>
      <c r="Z1645">
        <f>HYPERLINK("https://hotelmonitor-cachepage.eclerx.com/savepage/tk_15444265771944356_sr_2399.html","info")</f>
        <v/>
      </c>
      <c r="AA1645" t="n">
        <v>88806</v>
      </c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>
        <v>88</v>
      </c>
      <c r="AO1645" t="s"/>
      <c r="AP1645" t="n">
        <v>150</v>
      </c>
      <c r="AQ1645" t="s">
        <v>89</v>
      </c>
      <c r="AR1645" t="s"/>
      <c r="AS1645" t="s"/>
      <c r="AT1645" t="s">
        <v>90</v>
      </c>
      <c r="AU1645" t="s"/>
      <c r="AV1645" t="s"/>
      <c r="AW1645" t="s"/>
      <c r="AX1645" t="s"/>
      <c r="AY1645" t="n">
        <v>955294</v>
      </c>
      <c r="AZ1645" t="s">
        <v>2050</v>
      </c>
      <c r="BA1645" t="s"/>
      <c r="BB1645" t="n">
        <v>7</v>
      </c>
      <c r="BC1645" t="n">
        <v>13.344326</v>
      </c>
      <c r="BD1645" t="n">
        <v>52.506315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92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2047</v>
      </c>
      <c r="F1646" t="n">
        <v>379378</v>
      </c>
      <c r="G1646" t="s">
        <v>74</v>
      </c>
      <c r="H1646" t="s">
        <v>75</v>
      </c>
      <c r="I1646" t="s"/>
      <c r="J1646" t="s">
        <v>74</v>
      </c>
      <c r="K1646" t="n">
        <v>123</v>
      </c>
      <c r="L1646" t="s">
        <v>76</v>
      </c>
      <c r="M1646" t="s"/>
      <c r="N1646" t="s">
        <v>2052</v>
      </c>
      <c r="O1646" t="s">
        <v>78</v>
      </c>
      <c r="P1646" t="s">
        <v>2049</v>
      </c>
      <c r="Q1646" t="s"/>
      <c r="R1646" t="s">
        <v>277</v>
      </c>
      <c r="S1646" t="s">
        <v>350</v>
      </c>
      <c r="T1646" t="s">
        <v>81</v>
      </c>
      <c r="U1646" t="s">
        <v>82</v>
      </c>
      <c r="V1646" t="s">
        <v>83</v>
      </c>
      <c r="W1646" t="s">
        <v>108</v>
      </c>
      <c r="X1646" t="s"/>
      <c r="Y1646" t="s">
        <v>85</v>
      </c>
      <c r="Z1646">
        <f>HYPERLINK("https://hotelmonitor-cachepage.eclerx.com/savepage/tk_15444265771944356_sr_2399.html","info")</f>
        <v/>
      </c>
      <c r="AA1646" t="n">
        <v>88806</v>
      </c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>
        <v>88</v>
      </c>
      <c r="AO1646" t="s"/>
      <c r="AP1646" t="n">
        <v>150</v>
      </c>
      <c r="AQ1646" t="s">
        <v>89</v>
      </c>
      <c r="AR1646" t="s"/>
      <c r="AS1646" t="s"/>
      <c r="AT1646" t="s">
        <v>90</v>
      </c>
      <c r="AU1646" t="s"/>
      <c r="AV1646" t="s"/>
      <c r="AW1646" t="s"/>
      <c r="AX1646" t="s"/>
      <c r="AY1646" t="n">
        <v>955294</v>
      </c>
      <c r="AZ1646" t="s">
        <v>2050</v>
      </c>
      <c r="BA1646" t="s"/>
      <c r="BB1646" t="n">
        <v>7</v>
      </c>
      <c r="BC1646" t="n">
        <v>13.344326</v>
      </c>
      <c r="BD1646" t="n">
        <v>52.506315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92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2047</v>
      </c>
      <c r="F1647" t="n">
        <v>379378</v>
      </c>
      <c r="G1647" t="s">
        <v>74</v>
      </c>
      <c r="H1647" t="s">
        <v>75</v>
      </c>
      <c r="I1647" t="s"/>
      <c r="J1647" t="s">
        <v>74</v>
      </c>
      <c r="K1647" t="n">
        <v>128</v>
      </c>
      <c r="L1647" t="s">
        <v>76</v>
      </c>
      <c r="M1647" t="s"/>
      <c r="N1647" t="s">
        <v>2052</v>
      </c>
      <c r="O1647" t="s">
        <v>78</v>
      </c>
      <c r="P1647" t="s">
        <v>2049</v>
      </c>
      <c r="Q1647" t="s"/>
      <c r="R1647" t="s">
        <v>277</v>
      </c>
      <c r="S1647" t="s">
        <v>686</v>
      </c>
      <c r="T1647" t="s">
        <v>81</v>
      </c>
      <c r="U1647" t="s">
        <v>82</v>
      </c>
      <c r="V1647" t="s">
        <v>83</v>
      </c>
      <c r="W1647" t="s">
        <v>108</v>
      </c>
      <c r="X1647" t="s"/>
      <c r="Y1647" t="s">
        <v>85</v>
      </c>
      <c r="Z1647">
        <f>HYPERLINK("https://hotelmonitor-cachepage.eclerx.com/savepage/tk_15444265771944356_sr_2399.html","info")</f>
        <v/>
      </c>
      <c r="AA1647" t="n">
        <v>88806</v>
      </c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>
        <v>88</v>
      </c>
      <c r="AO1647" t="s"/>
      <c r="AP1647" t="n">
        <v>150</v>
      </c>
      <c r="AQ1647" t="s">
        <v>89</v>
      </c>
      <c r="AR1647" t="s"/>
      <c r="AS1647" t="s"/>
      <c r="AT1647" t="s">
        <v>90</v>
      </c>
      <c r="AU1647" t="s"/>
      <c r="AV1647" t="s"/>
      <c r="AW1647" t="s"/>
      <c r="AX1647" t="s"/>
      <c r="AY1647" t="n">
        <v>955294</v>
      </c>
      <c r="AZ1647" t="s">
        <v>2050</v>
      </c>
      <c r="BA1647" t="s"/>
      <c r="BB1647" t="n">
        <v>7</v>
      </c>
      <c r="BC1647" t="n">
        <v>13.344326</v>
      </c>
      <c r="BD1647" t="n">
        <v>52.506315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92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2047</v>
      </c>
      <c r="F1648" t="n">
        <v>379378</v>
      </c>
      <c r="G1648" t="s">
        <v>74</v>
      </c>
      <c r="H1648" t="s">
        <v>75</v>
      </c>
      <c r="I1648" t="s"/>
      <c r="J1648" t="s">
        <v>74</v>
      </c>
      <c r="K1648" t="n">
        <v>129</v>
      </c>
      <c r="L1648" t="s">
        <v>76</v>
      </c>
      <c r="M1648" t="s"/>
      <c r="N1648" t="s">
        <v>2054</v>
      </c>
      <c r="O1648" t="s">
        <v>78</v>
      </c>
      <c r="P1648" t="s">
        <v>2049</v>
      </c>
      <c r="Q1648" t="s"/>
      <c r="R1648" t="s">
        <v>277</v>
      </c>
      <c r="S1648" t="s">
        <v>243</v>
      </c>
      <c r="T1648" t="s">
        <v>81</v>
      </c>
      <c r="U1648" t="s">
        <v>82</v>
      </c>
      <c r="V1648" t="s">
        <v>83</v>
      </c>
      <c r="W1648" t="s">
        <v>84</v>
      </c>
      <c r="X1648" t="s"/>
      <c r="Y1648" t="s">
        <v>85</v>
      </c>
      <c r="Z1648">
        <f>HYPERLINK("https://hotelmonitor-cachepage.eclerx.com/savepage/tk_15444265771944356_sr_2399.html","info")</f>
        <v/>
      </c>
      <c r="AA1648" t="n">
        <v>88806</v>
      </c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>
        <v>88</v>
      </c>
      <c r="AO1648" t="s"/>
      <c r="AP1648" t="n">
        <v>150</v>
      </c>
      <c r="AQ1648" t="s">
        <v>89</v>
      </c>
      <c r="AR1648" t="s"/>
      <c r="AS1648" t="s"/>
      <c r="AT1648" t="s">
        <v>90</v>
      </c>
      <c r="AU1648" t="s"/>
      <c r="AV1648" t="s"/>
      <c r="AW1648" t="s"/>
      <c r="AX1648" t="s"/>
      <c r="AY1648" t="n">
        <v>955294</v>
      </c>
      <c r="AZ1648" t="s">
        <v>2050</v>
      </c>
      <c r="BA1648" t="s"/>
      <c r="BB1648" t="n">
        <v>7</v>
      </c>
      <c r="BC1648" t="n">
        <v>13.344326</v>
      </c>
      <c r="BD1648" t="n">
        <v>52.506315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92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2047</v>
      </c>
      <c r="F1649" t="n">
        <v>379378</v>
      </c>
      <c r="G1649" t="s">
        <v>74</v>
      </c>
      <c r="H1649" t="s">
        <v>75</v>
      </c>
      <c r="I1649" t="s"/>
      <c r="J1649" t="s">
        <v>74</v>
      </c>
      <c r="K1649" t="n">
        <v>139</v>
      </c>
      <c r="L1649" t="s">
        <v>76</v>
      </c>
      <c r="M1649" t="s"/>
      <c r="N1649" t="s">
        <v>2051</v>
      </c>
      <c r="O1649" t="s">
        <v>78</v>
      </c>
      <c r="P1649" t="s">
        <v>2049</v>
      </c>
      <c r="Q1649" t="s"/>
      <c r="R1649" t="s">
        <v>277</v>
      </c>
      <c r="S1649" t="s">
        <v>317</v>
      </c>
      <c r="T1649" t="s">
        <v>81</v>
      </c>
      <c r="U1649" t="s">
        <v>82</v>
      </c>
      <c r="V1649" t="s">
        <v>83</v>
      </c>
      <c r="W1649" t="s">
        <v>108</v>
      </c>
      <c r="X1649" t="s"/>
      <c r="Y1649" t="s">
        <v>85</v>
      </c>
      <c r="Z1649">
        <f>HYPERLINK("https://hotelmonitor-cachepage.eclerx.com/savepage/tk_15444265771944356_sr_2399.html","info")</f>
        <v/>
      </c>
      <c r="AA1649" t="n">
        <v>88806</v>
      </c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>
        <v>88</v>
      </c>
      <c r="AO1649" t="s"/>
      <c r="AP1649" t="n">
        <v>150</v>
      </c>
      <c r="AQ1649" t="s">
        <v>89</v>
      </c>
      <c r="AR1649" t="s"/>
      <c r="AS1649" t="s"/>
      <c r="AT1649" t="s">
        <v>90</v>
      </c>
      <c r="AU1649" t="s"/>
      <c r="AV1649" t="s"/>
      <c r="AW1649" t="s"/>
      <c r="AX1649" t="s"/>
      <c r="AY1649" t="n">
        <v>955294</v>
      </c>
      <c r="AZ1649" t="s">
        <v>2050</v>
      </c>
      <c r="BA1649" t="s"/>
      <c r="BB1649" t="n">
        <v>7</v>
      </c>
      <c r="BC1649" t="n">
        <v>13.344326</v>
      </c>
      <c r="BD1649" t="n">
        <v>52.506315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92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2047</v>
      </c>
      <c r="F1650" t="n">
        <v>379378</v>
      </c>
      <c r="G1650" t="s">
        <v>74</v>
      </c>
      <c r="H1650" t="s">
        <v>75</v>
      </c>
      <c r="I1650" t="s"/>
      <c r="J1650" t="s">
        <v>74</v>
      </c>
      <c r="K1650" t="n">
        <v>143</v>
      </c>
      <c r="L1650" t="s">
        <v>76</v>
      </c>
      <c r="M1650" t="s"/>
      <c r="N1650" t="s">
        <v>2053</v>
      </c>
      <c r="O1650" t="s">
        <v>78</v>
      </c>
      <c r="P1650" t="s">
        <v>2049</v>
      </c>
      <c r="Q1650" t="s"/>
      <c r="R1650" t="s">
        <v>277</v>
      </c>
      <c r="S1650" t="s">
        <v>532</v>
      </c>
      <c r="T1650" t="s">
        <v>81</v>
      </c>
      <c r="U1650" t="s">
        <v>82</v>
      </c>
      <c r="V1650" t="s">
        <v>83</v>
      </c>
      <c r="W1650" t="s">
        <v>108</v>
      </c>
      <c r="X1650" t="s"/>
      <c r="Y1650" t="s">
        <v>85</v>
      </c>
      <c r="Z1650">
        <f>HYPERLINK("https://hotelmonitor-cachepage.eclerx.com/savepage/tk_15444265771944356_sr_2399.html","info")</f>
        <v/>
      </c>
      <c r="AA1650" t="n">
        <v>88806</v>
      </c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>
        <v>88</v>
      </c>
      <c r="AO1650" t="s"/>
      <c r="AP1650" t="n">
        <v>150</v>
      </c>
      <c r="AQ1650" t="s">
        <v>89</v>
      </c>
      <c r="AR1650" t="s"/>
      <c r="AS1650" t="s"/>
      <c r="AT1650" t="s">
        <v>90</v>
      </c>
      <c r="AU1650" t="s"/>
      <c r="AV1650" t="s"/>
      <c r="AW1650" t="s"/>
      <c r="AX1650" t="s"/>
      <c r="AY1650" t="n">
        <v>955294</v>
      </c>
      <c r="AZ1650" t="s">
        <v>2050</v>
      </c>
      <c r="BA1650" t="s"/>
      <c r="BB1650" t="n">
        <v>7</v>
      </c>
      <c r="BC1650" t="n">
        <v>13.344326</v>
      </c>
      <c r="BD1650" t="n">
        <v>52.506315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92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2047</v>
      </c>
      <c r="F1651" t="n">
        <v>379378</v>
      </c>
      <c r="G1651" t="s">
        <v>74</v>
      </c>
      <c r="H1651" t="s">
        <v>75</v>
      </c>
      <c r="I1651" t="s"/>
      <c r="J1651" t="s">
        <v>74</v>
      </c>
      <c r="K1651" t="n">
        <v>148</v>
      </c>
      <c r="L1651" t="s">
        <v>76</v>
      </c>
      <c r="M1651" t="s"/>
      <c r="N1651" t="s">
        <v>2053</v>
      </c>
      <c r="O1651" t="s">
        <v>78</v>
      </c>
      <c r="P1651" t="s">
        <v>2049</v>
      </c>
      <c r="Q1651" t="s"/>
      <c r="R1651" t="s">
        <v>277</v>
      </c>
      <c r="S1651" t="s">
        <v>391</v>
      </c>
      <c r="T1651" t="s">
        <v>81</v>
      </c>
      <c r="U1651" t="s">
        <v>82</v>
      </c>
      <c r="V1651" t="s">
        <v>83</v>
      </c>
      <c r="W1651" t="s">
        <v>108</v>
      </c>
      <c r="X1651" t="s"/>
      <c r="Y1651" t="s">
        <v>85</v>
      </c>
      <c r="Z1651">
        <f>HYPERLINK("https://hotelmonitor-cachepage.eclerx.com/savepage/tk_15444265771944356_sr_2399.html","info")</f>
        <v/>
      </c>
      <c r="AA1651" t="n">
        <v>88806</v>
      </c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>
        <v>88</v>
      </c>
      <c r="AO1651" t="s"/>
      <c r="AP1651" t="n">
        <v>150</v>
      </c>
      <c r="AQ1651" t="s">
        <v>89</v>
      </c>
      <c r="AR1651" t="s"/>
      <c r="AS1651" t="s"/>
      <c r="AT1651" t="s">
        <v>90</v>
      </c>
      <c r="AU1651" t="s"/>
      <c r="AV1651" t="s"/>
      <c r="AW1651" t="s"/>
      <c r="AX1651" t="s"/>
      <c r="AY1651" t="n">
        <v>955294</v>
      </c>
      <c r="AZ1651" t="s">
        <v>2050</v>
      </c>
      <c r="BA1651" t="s"/>
      <c r="BB1651" t="n">
        <v>7</v>
      </c>
      <c r="BC1651" t="n">
        <v>13.344326</v>
      </c>
      <c r="BD1651" t="n">
        <v>52.506315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92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2047</v>
      </c>
      <c r="F1652" t="n">
        <v>379378</v>
      </c>
      <c r="G1652" t="s">
        <v>74</v>
      </c>
      <c r="H1652" t="s">
        <v>75</v>
      </c>
      <c r="I1652" t="s"/>
      <c r="J1652" t="s">
        <v>74</v>
      </c>
      <c r="K1652" t="n">
        <v>159</v>
      </c>
      <c r="L1652" t="s">
        <v>76</v>
      </c>
      <c r="M1652" t="s"/>
      <c r="N1652" t="s">
        <v>2054</v>
      </c>
      <c r="O1652" t="s">
        <v>78</v>
      </c>
      <c r="P1652" t="s">
        <v>2049</v>
      </c>
      <c r="Q1652" t="s"/>
      <c r="R1652" t="s">
        <v>277</v>
      </c>
      <c r="S1652" t="s">
        <v>354</v>
      </c>
      <c r="T1652" t="s">
        <v>81</v>
      </c>
      <c r="U1652" t="s">
        <v>82</v>
      </c>
      <c r="V1652" t="s">
        <v>83</v>
      </c>
      <c r="W1652" t="s">
        <v>108</v>
      </c>
      <c r="X1652" t="s"/>
      <c r="Y1652" t="s">
        <v>85</v>
      </c>
      <c r="Z1652">
        <f>HYPERLINK("https://hotelmonitor-cachepage.eclerx.com/savepage/tk_15444265771944356_sr_2399.html","info")</f>
        <v/>
      </c>
      <c r="AA1652" t="n">
        <v>88806</v>
      </c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>
        <v>88</v>
      </c>
      <c r="AO1652" t="s"/>
      <c r="AP1652" t="n">
        <v>150</v>
      </c>
      <c r="AQ1652" t="s">
        <v>89</v>
      </c>
      <c r="AR1652" t="s"/>
      <c r="AS1652" t="s"/>
      <c r="AT1652" t="s">
        <v>90</v>
      </c>
      <c r="AU1652" t="s"/>
      <c r="AV1652" t="s"/>
      <c r="AW1652" t="s"/>
      <c r="AX1652" t="s"/>
      <c r="AY1652" t="n">
        <v>955294</v>
      </c>
      <c r="AZ1652" t="s">
        <v>2050</v>
      </c>
      <c r="BA1652" t="s"/>
      <c r="BB1652" t="n">
        <v>7</v>
      </c>
      <c r="BC1652" t="n">
        <v>13.344326</v>
      </c>
      <c r="BD1652" t="n">
        <v>52.506315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92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2047</v>
      </c>
      <c r="F1653" t="n">
        <v>379378</v>
      </c>
      <c r="G1653" t="s">
        <v>74</v>
      </c>
      <c r="H1653" t="s">
        <v>75</v>
      </c>
      <c r="I1653" t="s"/>
      <c r="J1653" t="s">
        <v>74</v>
      </c>
      <c r="K1653" t="n">
        <v>173</v>
      </c>
      <c r="L1653" t="s">
        <v>76</v>
      </c>
      <c r="M1653" t="s"/>
      <c r="N1653" t="s">
        <v>2055</v>
      </c>
      <c r="O1653" t="s">
        <v>78</v>
      </c>
      <c r="P1653" t="s">
        <v>2049</v>
      </c>
      <c r="Q1653" t="s"/>
      <c r="R1653" t="s">
        <v>277</v>
      </c>
      <c r="S1653" t="s">
        <v>2056</v>
      </c>
      <c r="T1653" t="s">
        <v>81</v>
      </c>
      <c r="U1653" t="s">
        <v>82</v>
      </c>
      <c r="V1653" t="s">
        <v>83</v>
      </c>
      <c r="W1653" t="s">
        <v>84</v>
      </c>
      <c r="X1653" t="s"/>
      <c r="Y1653" t="s">
        <v>85</v>
      </c>
      <c r="Z1653">
        <f>HYPERLINK("https://hotelmonitor-cachepage.eclerx.com/savepage/tk_15444265771944356_sr_2399.html","info")</f>
        <v/>
      </c>
      <c r="AA1653" t="n">
        <v>88806</v>
      </c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87</v>
      </c>
      <c r="AL1653" t="s"/>
      <c r="AM1653" t="s"/>
      <c r="AN1653" t="s">
        <v>88</v>
      </c>
      <c r="AO1653" t="s"/>
      <c r="AP1653" t="n">
        <v>150</v>
      </c>
      <c r="AQ1653" t="s">
        <v>89</v>
      </c>
      <c r="AR1653" t="s"/>
      <c r="AS1653" t="s"/>
      <c r="AT1653" t="s">
        <v>90</v>
      </c>
      <c r="AU1653" t="s"/>
      <c r="AV1653" t="s"/>
      <c r="AW1653" t="s"/>
      <c r="AX1653" t="s"/>
      <c r="AY1653" t="n">
        <v>955294</v>
      </c>
      <c r="AZ1653" t="s">
        <v>2050</v>
      </c>
      <c r="BA1653" t="s"/>
      <c r="BB1653" t="n">
        <v>7</v>
      </c>
      <c r="BC1653" t="n">
        <v>13.344326</v>
      </c>
      <c r="BD1653" t="n">
        <v>52.506315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92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2047</v>
      </c>
      <c r="F1654" t="n">
        <v>379378</v>
      </c>
      <c r="G1654" t="s">
        <v>74</v>
      </c>
      <c r="H1654" t="s">
        <v>75</v>
      </c>
      <c r="I1654" t="s"/>
      <c r="J1654" t="s">
        <v>74</v>
      </c>
      <c r="K1654" t="n">
        <v>173</v>
      </c>
      <c r="L1654" t="s">
        <v>76</v>
      </c>
      <c r="M1654" t="s"/>
      <c r="N1654" t="s">
        <v>2055</v>
      </c>
      <c r="O1654" t="s">
        <v>78</v>
      </c>
      <c r="P1654" t="s">
        <v>2049</v>
      </c>
      <c r="Q1654" t="s"/>
      <c r="R1654" t="s">
        <v>277</v>
      </c>
      <c r="S1654" t="s">
        <v>2056</v>
      </c>
      <c r="T1654" t="s">
        <v>81</v>
      </c>
      <c r="U1654" t="s">
        <v>82</v>
      </c>
      <c r="V1654" t="s">
        <v>83</v>
      </c>
      <c r="W1654" t="s">
        <v>84</v>
      </c>
      <c r="X1654" t="s"/>
      <c r="Y1654" t="s">
        <v>85</v>
      </c>
      <c r="Z1654">
        <f>HYPERLINK("https://hotelmonitor-cachepage.eclerx.com/savepage/tk_15444265771944356_sr_2399.html","info")</f>
        <v/>
      </c>
      <c r="AA1654" t="n">
        <v>88806</v>
      </c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>
        <v>88</v>
      </c>
      <c r="AO1654" t="s"/>
      <c r="AP1654" t="n">
        <v>150</v>
      </c>
      <c r="AQ1654" t="s">
        <v>89</v>
      </c>
      <c r="AR1654" t="s"/>
      <c r="AS1654" t="s"/>
      <c r="AT1654" t="s">
        <v>90</v>
      </c>
      <c r="AU1654" t="s"/>
      <c r="AV1654" t="s"/>
      <c r="AW1654" t="s"/>
      <c r="AX1654" t="s"/>
      <c r="AY1654" t="n">
        <v>955294</v>
      </c>
      <c r="AZ1654" t="s">
        <v>2050</v>
      </c>
      <c r="BA1654" t="s"/>
      <c r="BB1654" t="n">
        <v>7</v>
      </c>
      <c r="BC1654" t="n">
        <v>13.344326</v>
      </c>
      <c r="BD1654" t="n">
        <v>52.506315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92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2047</v>
      </c>
      <c r="F1655" t="n">
        <v>379378</v>
      </c>
      <c r="G1655" t="s">
        <v>74</v>
      </c>
      <c r="H1655" t="s">
        <v>75</v>
      </c>
      <c r="I1655" t="s"/>
      <c r="J1655" t="s">
        <v>74</v>
      </c>
      <c r="K1655" t="n">
        <v>178</v>
      </c>
      <c r="L1655" t="s">
        <v>76</v>
      </c>
      <c r="M1655" t="s"/>
      <c r="N1655" t="s">
        <v>2055</v>
      </c>
      <c r="O1655" t="s">
        <v>78</v>
      </c>
      <c r="P1655" t="s">
        <v>2049</v>
      </c>
      <c r="Q1655" t="s"/>
      <c r="R1655" t="s">
        <v>277</v>
      </c>
      <c r="S1655" t="s">
        <v>2057</v>
      </c>
      <c r="T1655" t="s">
        <v>81</v>
      </c>
      <c r="U1655" t="s">
        <v>82</v>
      </c>
      <c r="V1655" t="s">
        <v>83</v>
      </c>
      <c r="W1655" t="s">
        <v>84</v>
      </c>
      <c r="X1655" t="s"/>
      <c r="Y1655" t="s">
        <v>85</v>
      </c>
      <c r="Z1655">
        <f>HYPERLINK("https://hotelmonitor-cachepage.eclerx.com/savepage/tk_15444265771944356_sr_2399.html","info")</f>
        <v/>
      </c>
      <c r="AA1655" t="n">
        <v>88806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>
        <v>88</v>
      </c>
      <c r="AO1655" t="s"/>
      <c r="AP1655" t="n">
        <v>150</v>
      </c>
      <c r="AQ1655" t="s">
        <v>89</v>
      </c>
      <c r="AR1655" t="s"/>
      <c r="AS1655" t="s"/>
      <c r="AT1655" t="s">
        <v>90</v>
      </c>
      <c r="AU1655" t="s"/>
      <c r="AV1655" t="s"/>
      <c r="AW1655" t="s"/>
      <c r="AX1655" t="s"/>
      <c r="AY1655" t="n">
        <v>955294</v>
      </c>
      <c r="AZ1655" t="s">
        <v>2050</v>
      </c>
      <c r="BA1655" t="s"/>
      <c r="BB1655" t="n">
        <v>7</v>
      </c>
      <c r="BC1655" t="n">
        <v>13.344326</v>
      </c>
      <c r="BD1655" t="n">
        <v>52.506315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92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2047</v>
      </c>
      <c r="F1656" t="n">
        <v>379378</v>
      </c>
      <c r="G1656" t="s">
        <v>74</v>
      </c>
      <c r="H1656" t="s">
        <v>75</v>
      </c>
      <c r="I1656" t="s"/>
      <c r="J1656" t="s">
        <v>74</v>
      </c>
      <c r="K1656" t="n">
        <v>189</v>
      </c>
      <c r="L1656" t="s">
        <v>76</v>
      </c>
      <c r="M1656" t="s"/>
      <c r="N1656" t="s">
        <v>2058</v>
      </c>
      <c r="O1656" t="s">
        <v>78</v>
      </c>
      <c r="P1656" t="s">
        <v>2049</v>
      </c>
      <c r="Q1656" t="s"/>
      <c r="R1656" t="s">
        <v>277</v>
      </c>
      <c r="S1656" t="s">
        <v>384</v>
      </c>
      <c r="T1656" t="s">
        <v>81</v>
      </c>
      <c r="U1656" t="s">
        <v>82</v>
      </c>
      <c r="V1656" t="s">
        <v>83</v>
      </c>
      <c r="W1656" t="s">
        <v>84</v>
      </c>
      <c r="X1656" t="s"/>
      <c r="Y1656" t="s">
        <v>85</v>
      </c>
      <c r="Z1656">
        <f>HYPERLINK("https://hotelmonitor-cachepage.eclerx.com/savepage/tk_15444265771944356_sr_2399.html","info")</f>
        <v/>
      </c>
      <c r="AA1656" t="n">
        <v>88806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>
        <v>88</v>
      </c>
      <c r="AO1656" t="s"/>
      <c r="AP1656" t="n">
        <v>150</v>
      </c>
      <c r="AQ1656" t="s">
        <v>89</v>
      </c>
      <c r="AR1656" t="s"/>
      <c r="AS1656" t="s"/>
      <c r="AT1656" t="s">
        <v>90</v>
      </c>
      <c r="AU1656" t="s"/>
      <c r="AV1656" t="s"/>
      <c r="AW1656" t="s"/>
      <c r="AX1656" t="s"/>
      <c r="AY1656" t="n">
        <v>955294</v>
      </c>
      <c r="AZ1656" t="s">
        <v>2050</v>
      </c>
      <c r="BA1656" t="s"/>
      <c r="BB1656" t="n">
        <v>7</v>
      </c>
      <c r="BC1656" t="n">
        <v>13.344326</v>
      </c>
      <c r="BD1656" t="n">
        <v>52.506315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92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2047</v>
      </c>
      <c r="F1657" t="n">
        <v>379378</v>
      </c>
      <c r="G1657" t="s">
        <v>74</v>
      </c>
      <c r="H1657" t="s">
        <v>75</v>
      </c>
      <c r="I1657" t="s"/>
      <c r="J1657" t="s">
        <v>74</v>
      </c>
      <c r="K1657" t="n">
        <v>203</v>
      </c>
      <c r="L1657" t="s">
        <v>76</v>
      </c>
      <c r="M1657" t="s"/>
      <c r="N1657" t="s">
        <v>2055</v>
      </c>
      <c r="O1657" t="s">
        <v>78</v>
      </c>
      <c r="P1657" t="s">
        <v>2049</v>
      </c>
      <c r="Q1657" t="s"/>
      <c r="R1657" t="s">
        <v>277</v>
      </c>
      <c r="S1657" t="s">
        <v>2059</v>
      </c>
      <c r="T1657" t="s">
        <v>81</v>
      </c>
      <c r="U1657" t="s">
        <v>82</v>
      </c>
      <c r="V1657" t="s">
        <v>83</v>
      </c>
      <c r="W1657" t="s">
        <v>108</v>
      </c>
      <c r="X1657" t="s"/>
      <c r="Y1657" t="s">
        <v>85</v>
      </c>
      <c r="Z1657">
        <f>HYPERLINK("https://hotelmonitor-cachepage.eclerx.com/savepage/tk_15444265771944356_sr_2399.html","info")</f>
        <v/>
      </c>
      <c r="AA1657" t="n">
        <v>88806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>
        <v>88</v>
      </c>
      <c r="AO1657" t="s"/>
      <c r="AP1657" t="n">
        <v>150</v>
      </c>
      <c r="AQ1657" t="s">
        <v>89</v>
      </c>
      <c r="AR1657" t="s"/>
      <c r="AS1657" t="s"/>
      <c r="AT1657" t="s">
        <v>90</v>
      </c>
      <c r="AU1657" t="s"/>
      <c r="AV1657" t="s"/>
      <c r="AW1657" t="s"/>
      <c r="AX1657" t="s"/>
      <c r="AY1657" t="n">
        <v>955294</v>
      </c>
      <c r="AZ1657" t="s">
        <v>2050</v>
      </c>
      <c r="BA1657" t="s"/>
      <c r="BB1657" t="n">
        <v>7</v>
      </c>
      <c r="BC1657" t="n">
        <v>13.344326</v>
      </c>
      <c r="BD1657" t="n">
        <v>52.506315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92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2047</v>
      </c>
      <c r="F1658" t="n">
        <v>379378</v>
      </c>
      <c r="G1658" t="s">
        <v>74</v>
      </c>
      <c r="H1658" t="s">
        <v>75</v>
      </c>
      <c r="I1658" t="s"/>
      <c r="J1658" t="s">
        <v>74</v>
      </c>
      <c r="K1658" t="n">
        <v>208</v>
      </c>
      <c r="L1658" t="s">
        <v>76</v>
      </c>
      <c r="M1658" t="s"/>
      <c r="N1658" t="s">
        <v>2055</v>
      </c>
      <c r="O1658" t="s">
        <v>78</v>
      </c>
      <c r="P1658" t="s">
        <v>2049</v>
      </c>
      <c r="Q1658" t="s"/>
      <c r="R1658" t="s">
        <v>277</v>
      </c>
      <c r="S1658" t="s">
        <v>2060</v>
      </c>
      <c r="T1658" t="s">
        <v>81</v>
      </c>
      <c r="U1658" t="s">
        <v>82</v>
      </c>
      <c r="V1658" t="s">
        <v>83</v>
      </c>
      <c r="W1658" t="s">
        <v>108</v>
      </c>
      <c r="X1658" t="s"/>
      <c r="Y1658" t="s">
        <v>85</v>
      </c>
      <c r="Z1658">
        <f>HYPERLINK("https://hotelmonitor-cachepage.eclerx.com/savepage/tk_15444265771944356_sr_2399.html","info")</f>
        <v/>
      </c>
      <c r="AA1658" t="n">
        <v>88806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>
        <v>88</v>
      </c>
      <c r="AO1658" t="s"/>
      <c r="AP1658" t="n">
        <v>150</v>
      </c>
      <c r="AQ1658" t="s">
        <v>89</v>
      </c>
      <c r="AR1658" t="s"/>
      <c r="AS1658" t="s"/>
      <c r="AT1658" t="s">
        <v>90</v>
      </c>
      <c r="AU1658" t="s"/>
      <c r="AV1658" t="s"/>
      <c r="AW1658" t="s"/>
      <c r="AX1658" t="s"/>
      <c r="AY1658" t="n">
        <v>955294</v>
      </c>
      <c r="AZ1658" t="s">
        <v>2050</v>
      </c>
      <c r="BA1658" t="s"/>
      <c r="BB1658" t="n">
        <v>7</v>
      </c>
      <c r="BC1658" t="n">
        <v>13.344326</v>
      </c>
      <c r="BD1658" t="n">
        <v>52.506315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92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2061</v>
      </c>
      <c r="F1659" t="n">
        <v>529922</v>
      </c>
      <c r="G1659" t="s">
        <v>74</v>
      </c>
      <c r="H1659" t="s">
        <v>75</v>
      </c>
      <c r="I1659" t="s"/>
      <c r="J1659" t="s">
        <v>74</v>
      </c>
      <c r="K1659" t="n">
        <v>111.3</v>
      </c>
      <c r="L1659" t="s">
        <v>76</v>
      </c>
      <c r="M1659" t="s"/>
      <c r="N1659" t="s">
        <v>2062</v>
      </c>
      <c r="O1659" t="s">
        <v>78</v>
      </c>
      <c r="P1659" t="s">
        <v>2063</v>
      </c>
      <c r="Q1659" t="s"/>
      <c r="R1659" t="s">
        <v>277</v>
      </c>
      <c r="S1659" t="s">
        <v>1898</v>
      </c>
      <c r="T1659" t="s">
        <v>81</v>
      </c>
      <c r="U1659" t="s">
        <v>82</v>
      </c>
      <c r="V1659" t="s">
        <v>83</v>
      </c>
      <c r="W1659" t="s">
        <v>84</v>
      </c>
      <c r="X1659" t="s"/>
      <c r="Y1659" t="s">
        <v>85</v>
      </c>
      <c r="Z1659">
        <f>HYPERLINK("https://hotelmonitor-cachepage.eclerx.com/savepage/tk_15444265534878802_sr_2399.html","info")</f>
        <v/>
      </c>
      <c r="AA1659" t="n">
        <v>5951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>
        <v>88</v>
      </c>
      <c r="AO1659" t="s"/>
      <c r="AP1659" t="n">
        <v>145</v>
      </c>
      <c r="AQ1659" t="s">
        <v>89</v>
      </c>
      <c r="AR1659" t="s"/>
      <c r="AS1659" t="s"/>
      <c r="AT1659" t="s">
        <v>90</v>
      </c>
      <c r="AU1659" t="s"/>
      <c r="AV1659" t="s"/>
      <c r="AW1659" t="s"/>
      <c r="AX1659" t="s"/>
      <c r="AY1659" t="n">
        <v>937885</v>
      </c>
      <c r="AZ1659" t="s">
        <v>2064</v>
      </c>
      <c r="BA1659" t="s"/>
      <c r="BB1659" t="n">
        <v>2412</v>
      </c>
      <c r="BC1659" t="n">
        <v>13.34591</v>
      </c>
      <c r="BD1659" t="n">
        <v>52.50671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92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2061</v>
      </c>
      <c r="F1660" t="n">
        <v>529922</v>
      </c>
      <c r="G1660" t="s">
        <v>74</v>
      </c>
      <c r="H1660" t="s">
        <v>75</v>
      </c>
      <c r="I1660" t="s"/>
      <c r="J1660" t="s">
        <v>74</v>
      </c>
      <c r="K1660" t="n">
        <v>135.45</v>
      </c>
      <c r="L1660" t="s">
        <v>76</v>
      </c>
      <c r="M1660" t="s"/>
      <c r="N1660" t="s">
        <v>2065</v>
      </c>
      <c r="O1660" t="s">
        <v>78</v>
      </c>
      <c r="P1660" t="s">
        <v>2063</v>
      </c>
      <c r="Q1660" t="s"/>
      <c r="R1660" t="s">
        <v>277</v>
      </c>
      <c r="S1660" t="s">
        <v>2066</v>
      </c>
      <c r="T1660" t="s">
        <v>81</v>
      </c>
      <c r="U1660" t="s">
        <v>82</v>
      </c>
      <c r="V1660" t="s">
        <v>83</v>
      </c>
      <c r="W1660" t="s">
        <v>84</v>
      </c>
      <c r="X1660" t="s"/>
      <c r="Y1660" t="s">
        <v>85</v>
      </c>
      <c r="Z1660">
        <f>HYPERLINK("https://hotelmonitor-cachepage.eclerx.com/savepage/tk_15444265534878802_sr_2399.html","info")</f>
        <v/>
      </c>
      <c r="AA1660" t="n">
        <v>5951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>
        <v>88</v>
      </c>
      <c r="AO1660" t="s"/>
      <c r="AP1660" t="n">
        <v>145</v>
      </c>
      <c r="AQ1660" t="s">
        <v>89</v>
      </c>
      <c r="AR1660" t="s"/>
      <c r="AS1660" t="s"/>
      <c r="AT1660" t="s">
        <v>90</v>
      </c>
      <c r="AU1660" t="s"/>
      <c r="AV1660" t="s"/>
      <c r="AW1660" t="s"/>
      <c r="AX1660" t="s"/>
      <c r="AY1660" t="n">
        <v>937885</v>
      </c>
      <c r="AZ1660" t="s">
        <v>2064</v>
      </c>
      <c r="BA1660" t="s"/>
      <c r="BB1660" t="n">
        <v>2412</v>
      </c>
      <c r="BC1660" t="n">
        <v>13.34591</v>
      </c>
      <c r="BD1660" t="n">
        <v>52.50671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92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2061</v>
      </c>
      <c r="F1661" t="n">
        <v>529922</v>
      </c>
      <c r="G1661" t="s">
        <v>74</v>
      </c>
      <c r="H1661" t="s">
        <v>75</v>
      </c>
      <c r="I1661" t="s"/>
      <c r="J1661" t="s">
        <v>74</v>
      </c>
      <c r="K1661" t="n">
        <v>121.8</v>
      </c>
      <c r="L1661" t="s">
        <v>76</v>
      </c>
      <c r="M1661" t="s"/>
      <c r="N1661" t="s">
        <v>2065</v>
      </c>
      <c r="O1661" t="s">
        <v>78</v>
      </c>
      <c r="P1661" t="s">
        <v>2063</v>
      </c>
      <c r="Q1661" t="s"/>
      <c r="R1661" t="s">
        <v>277</v>
      </c>
      <c r="S1661" t="s">
        <v>2067</v>
      </c>
      <c r="T1661" t="s">
        <v>81</v>
      </c>
      <c r="U1661" t="s">
        <v>82</v>
      </c>
      <c r="V1661" t="s">
        <v>83</v>
      </c>
      <c r="W1661" t="s">
        <v>108</v>
      </c>
      <c r="X1661" t="s"/>
      <c r="Y1661" t="s">
        <v>85</v>
      </c>
      <c r="Z1661">
        <f>HYPERLINK("https://hotelmonitor-cachepage.eclerx.com/savepage/tk_15444265534878802_sr_2399.html","info")</f>
        <v/>
      </c>
      <c r="AA1661" t="n">
        <v>5951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>
        <v>88</v>
      </c>
      <c r="AO1661" t="s"/>
      <c r="AP1661" t="n">
        <v>145</v>
      </c>
      <c r="AQ1661" t="s">
        <v>89</v>
      </c>
      <c r="AR1661" t="s"/>
      <c r="AS1661" t="s"/>
      <c r="AT1661" t="s">
        <v>90</v>
      </c>
      <c r="AU1661" t="s"/>
      <c r="AV1661" t="s"/>
      <c r="AW1661" t="s"/>
      <c r="AX1661" t="s"/>
      <c r="AY1661" t="n">
        <v>937885</v>
      </c>
      <c r="AZ1661" t="s">
        <v>2064</v>
      </c>
      <c r="BA1661" t="s"/>
      <c r="BB1661" t="n">
        <v>2412</v>
      </c>
      <c r="BC1661" t="n">
        <v>13.34591</v>
      </c>
      <c r="BD1661" t="n">
        <v>52.50671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92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2061</v>
      </c>
      <c r="F1662" t="n">
        <v>529922</v>
      </c>
      <c r="G1662" t="s">
        <v>74</v>
      </c>
      <c r="H1662" t="s">
        <v>75</v>
      </c>
      <c r="I1662" t="s"/>
      <c r="J1662" t="s">
        <v>74</v>
      </c>
      <c r="K1662" t="n">
        <v>136.5</v>
      </c>
      <c r="L1662" t="s">
        <v>76</v>
      </c>
      <c r="M1662" t="s"/>
      <c r="N1662" t="s">
        <v>2068</v>
      </c>
      <c r="O1662" t="s">
        <v>78</v>
      </c>
      <c r="P1662" t="s">
        <v>2063</v>
      </c>
      <c r="Q1662" t="s"/>
      <c r="R1662" t="s">
        <v>277</v>
      </c>
      <c r="S1662" t="s">
        <v>190</v>
      </c>
      <c r="T1662" t="s">
        <v>81</v>
      </c>
      <c r="U1662" t="s">
        <v>82</v>
      </c>
      <c r="V1662" t="s">
        <v>83</v>
      </c>
      <c r="W1662" t="s">
        <v>84</v>
      </c>
      <c r="X1662" t="s"/>
      <c r="Y1662" t="s">
        <v>85</v>
      </c>
      <c r="Z1662">
        <f>HYPERLINK("https://hotelmonitor-cachepage.eclerx.com/savepage/tk_15444265534878802_sr_2399.html","info")</f>
        <v/>
      </c>
      <c r="AA1662" t="n">
        <v>5951</v>
      </c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>
        <v>88</v>
      </c>
      <c r="AO1662" t="s"/>
      <c r="AP1662" t="n">
        <v>145</v>
      </c>
      <c r="AQ1662" t="s">
        <v>89</v>
      </c>
      <c r="AR1662" t="s"/>
      <c r="AS1662" t="s"/>
      <c r="AT1662" t="s">
        <v>90</v>
      </c>
      <c r="AU1662" t="s"/>
      <c r="AV1662" t="s"/>
      <c r="AW1662" t="s"/>
      <c r="AX1662" t="s"/>
      <c r="AY1662" t="n">
        <v>937885</v>
      </c>
      <c r="AZ1662" t="s">
        <v>2064</v>
      </c>
      <c r="BA1662" t="s"/>
      <c r="BB1662" t="n">
        <v>2412</v>
      </c>
      <c r="BC1662" t="n">
        <v>13.34591</v>
      </c>
      <c r="BD1662" t="n">
        <v>52.50671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92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2061</v>
      </c>
      <c r="F1663" t="n">
        <v>529922</v>
      </c>
      <c r="G1663" t="s">
        <v>74</v>
      </c>
      <c r="H1663" t="s">
        <v>75</v>
      </c>
      <c r="I1663" t="s"/>
      <c r="J1663" t="s">
        <v>74</v>
      </c>
      <c r="K1663" t="n">
        <v>147</v>
      </c>
      <c r="L1663" t="s">
        <v>76</v>
      </c>
      <c r="M1663" t="s"/>
      <c r="N1663" t="s">
        <v>2068</v>
      </c>
      <c r="O1663" t="s">
        <v>78</v>
      </c>
      <c r="P1663" t="s">
        <v>2063</v>
      </c>
      <c r="Q1663" t="s"/>
      <c r="R1663" t="s">
        <v>277</v>
      </c>
      <c r="S1663" t="s">
        <v>1955</v>
      </c>
      <c r="T1663" t="s">
        <v>81</v>
      </c>
      <c r="U1663" t="s">
        <v>82</v>
      </c>
      <c r="V1663" t="s">
        <v>83</v>
      </c>
      <c r="W1663" t="s">
        <v>108</v>
      </c>
      <c r="X1663" t="s"/>
      <c r="Y1663" t="s">
        <v>85</v>
      </c>
      <c r="Z1663">
        <f>HYPERLINK("https://hotelmonitor-cachepage.eclerx.com/savepage/tk_15444265534878802_sr_2399.html","info")</f>
        <v/>
      </c>
      <c r="AA1663" t="n">
        <v>5951</v>
      </c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>
        <v>88</v>
      </c>
      <c r="AO1663" t="s"/>
      <c r="AP1663" t="n">
        <v>145</v>
      </c>
      <c r="AQ1663" t="s">
        <v>89</v>
      </c>
      <c r="AR1663" t="s"/>
      <c r="AS1663" t="s"/>
      <c r="AT1663" t="s">
        <v>90</v>
      </c>
      <c r="AU1663" t="s"/>
      <c r="AV1663" t="s"/>
      <c r="AW1663" t="s"/>
      <c r="AX1663" t="s"/>
      <c r="AY1663" t="n">
        <v>937885</v>
      </c>
      <c r="AZ1663" t="s">
        <v>2064</v>
      </c>
      <c r="BA1663" t="s"/>
      <c r="BB1663" t="n">
        <v>2412</v>
      </c>
      <c r="BC1663" t="n">
        <v>13.34591</v>
      </c>
      <c r="BD1663" t="n">
        <v>52.50671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92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2061</v>
      </c>
      <c r="F1664" t="n">
        <v>529922</v>
      </c>
      <c r="G1664" t="s">
        <v>74</v>
      </c>
      <c r="H1664" t="s">
        <v>75</v>
      </c>
      <c r="I1664" t="s"/>
      <c r="J1664" t="s">
        <v>74</v>
      </c>
      <c r="K1664" t="n">
        <v>151.2</v>
      </c>
      <c r="L1664" t="s">
        <v>76</v>
      </c>
      <c r="M1664" t="s"/>
      <c r="N1664" t="s">
        <v>2065</v>
      </c>
      <c r="O1664" t="s">
        <v>78</v>
      </c>
      <c r="P1664" t="s">
        <v>2063</v>
      </c>
      <c r="Q1664" t="s"/>
      <c r="R1664" t="s">
        <v>277</v>
      </c>
      <c r="S1664" t="s">
        <v>503</v>
      </c>
      <c r="T1664" t="s">
        <v>81</v>
      </c>
      <c r="U1664" t="s">
        <v>82</v>
      </c>
      <c r="V1664" t="s">
        <v>83</v>
      </c>
      <c r="W1664" t="s">
        <v>108</v>
      </c>
      <c r="X1664" t="s"/>
      <c r="Y1664" t="s">
        <v>85</v>
      </c>
      <c r="Z1664">
        <f>HYPERLINK("https://hotelmonitor-cachepage.eclerx.com/savepage/tk_15444265534878802_sr_2399.html","info")</f>
        <v/>
      </c>
      <c r="AA1664" t="n">
        <v>5951</v>
      </c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87</v>
      </c>
      <c r="AL1664" t="s"/>
      <c r="AM1664" t="s"/>
      <c r="AN1664" t="s">
        <v>88</v>
      </c>
      <c r="AO1664" t="s"/>
      <c r="AP1664" t="n">
        <v>145</v>
      </c>
      <c r="AQ1664" t="s">
        <v>89</v>
      </c>
      <c r="AR1664" t="s"/>
      <c r="AS1664" t="s"/>
      <c r="AT1664" t="s">
        <v>90</v>
      </c>
      <c r="AU1664" t="s"/>
      <c r="AV1664" t="s"/>
      <c r="AW1664" t="s"/>
      <c r="AX1664" t="s"/>
      <c r="AY1664" t="n">
        <v>937885</v>
      </c>
      <c r="AZ1664" t="s">
        <v>2064</v>
      </c>
      <c r="BA1664" t="s"/>
      <c r="BB1664" t="n">
        <v>2412</v>
      </c>
      <c r="BC1664" t="n">
        <v>13.34591</v>
      </c>
      <c r="BD1664" t="n">
        <v>52.50671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92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2061</v>
      </c>
      <c r="F1665" t="n">
        <v>529922</v>
      </c>
      <c r="G1665" t="s">
        <v>74</v>
      </c>
      <c r="H1665" t="s">
        <v>75</v>
      </c>
      <c r="I1665" t="s"/>
      <c r="J1665" t="s">
        <v>74</v>
      </c>
      <c r="K1665" t="n">
        <v>166.95</v>
      </c>
      <c r="L1665" t="s">
        <v>76</v>
      </c>
      <c r="M1665" t="s"/>
      <c r="N1665" t="s">
        <v>2068</v>
      </c>
      <c r="O1665" t="s">
        <v>78</v>
      </c>
      <c r="P1665" t="s">
        <v>2063</v>
      </c>
      <c r="Q1665" t="s"/>
      <c r="R1665" t="s">
        <v>277</v>
      </c>
      <c r="S1665" t="s">
        <v>2069</v>
      </c>
      <c r="T1665" t="s">
        <v>81</v>
      </c>
      <c r="U1665" t="s">
        <v>82</v>
      </c>
      <c r="V1665" t="s">
        <v>83</v>
      </c>
      <c r="W1665" t="s">
        <v>84</v>
      </c>
      <c r="X1665" t="s"/>
      <c r="Y1665" t="s">
        <v>85</v>
      </c>
      <c r="Z1665">
        <f>HYPERLINK("https://hotelmonitor-cachepage.eclerx.com/savepage/tk_15444265534878802_sr_2399.html","info")</f>
        <v/>
      </c>
      <c r="AA1665" t="n">
        <v>5951</v>
      </c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87</v>
      </c>
      <c r="AL1665" t="s"/>
      <c r="AM1665" t="s"/>
      <c r="AN1665" t="s">
        <v>88</v>
      </c>
      <c r="AO1665" t="s"/>
      <c r="AP1665" t="n">
        <v>145</v>
      </c>
      <c r="AQ1665" t="s">
        <v>89</v>
      </c>
      <c r="AR1665" t="s"/>
      <c r="AS1665" t="s"/>
      <c r="AT1665" t="s">
        <v>90</v>
      </c>
      <c r="AU1665" t="s"/>
      <c r="AV1665" t="s"/>
      <c r="AW1665" t="s"/>
      <c r="AX1665" t="s"/>
      <c r="AY1665" t="n">
        <v>937885</v>
      </c>
      <c r="AZ1665" t="s">
        <v>2064</v>
      </c>
      <c r="BA1665" t="s"/>
      <c r="BB1665" t="n">
        <v>2412</v>
      </c>
      <c r="BC1665" t="n">
        <v>13.34591</v>
      </c>
      <c r="BD1665" t="n">
        <v>52.50671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92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2061</v>
      </c>
      <c r="F1666" t="n">
        <v>529922</v>
      </c>
      <c r="G1666" t="s">
        <v>74</v>
      </c>
      <c r="H1666" t="s">
        <v>75</v>
      </c>
      <c r="I1666" t="s"/>
      <c r="J1666" t="s">
        <v>74</v>
      </c>
      <c r="K1666" t="n">
        <v>178.5</v>
      </c>
      <c r="L1666" t="s">
        <v>76</v>
      </c>
      <c r="M1666" t="s"/>
      <c r="N1666" t="s">
        <v>2070</v>
      </c>
      <c r="O1666" t="s">
        <v>78</v>
      </c>
      <c r="P1666" t="s">
        <v>2063</v>
      </c>
      <c r="Q1666" t="s"/>
      <c r="R1666" t="s">
        <v>277</v>
      </c>
      <c r="S1666" t="s">
        <v>2071</v>
      </c>
      <c r="T1666" t="s">
        <v>81</v>
      </c>
      <c r="U1666" t="s">
        <v>82</v>
      </c>
      <c r="V1666" t="s">
        <v>83</v>
      </c>
      <c r="W1666" t="s">
        <v>84</v>
      </c>
      <c r="X1666" t="s"/>
      <c r="Y1666" t="s">
        <v>85</v>
      </c>
      <c r="Z1666">
        <f>HYPERLINK("https://hotelmonitor-cachepage.eclerx.com/savepage/tk_15444265534878802_sr_2399.html","info")</f>
        <v/>
      </c>
      <c r="AA1666" t="n">
        <v>5951</v>
      </c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87</v>
      </c>
      <c r="AL1666" t="s"/>
      <c r="AM1666" t="s"/>
      <c r="AN1666" t="s">
        <v>88</v>
      </c>
      <c r="AO1666" t="s"/>
      <c r="AP1666" t="n">
        <v>145</v>
      </c>
      <c r="AQ1666" t="s">
        <v>89</v>
      </c>
      <c r="AR1666" t="s"/>
      <c r="AS1666" t="s"/>
      <c r="AT1666" t="s">
        <v>90</v>
      </c>
      <c r="AU1666" t="s"/>
      <c r="AV1666" t="s"/>
      <c r="AW1666" t="s"/>
      <c r="AX1666" t="s"/>
      <c r="AY1666" t="n">
        <v>937885</v>
      </c>
      <c r="AZ1666" t="s">
        <v>2064</v>
      </c>
      <c r="BA1666" t="s"/>
      <c r="BB1666" t="n">
        <v>2412</v>
      </c>
      <c r="BC1666" t="n">
        <v>13.34591</v>
      </c>
      <c r="BD1666" t="n">
        <v>52.50671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92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2061</v>
      </c>
      <c r="F1667" t="n">
        <v>529922</v>
      </c>
      <c r="G1667" t="s">
        <v>74</v>
      </c>
      <c r="H1667" t="s">
        <v>75</v>
      </c>
      <c r="I1667" t="s"/>
      <c r="J1667" t="s">
        <v>74</v>
      </c>
      <c r="K1667" t="n">
        <v>182.7</v>
      </c>
      <c r="L1667" t="s">
        <v>76</v>
      </c>
      <c r="M1667" t="s"/>
      <c r="N1667" t="s">
        <v>2068</v>
      </c>
      <c r="O1667" t="s">
        <v>78</v>
      </c>
      <c r="P1667" t="s">
        <v>2063</v>
      </c>
      <c r="Q1667" t="s"/>
      <c r="R1667" t="s">
        <v>277</v>
      </c>
      <c r="S1667" t="s">
        <v>2072</v>
      </c>
      <c r="T1667" t="s">
        <v>81</v>
      </c>
      <c r="U1667" t="s">
        <v>82</v>
      </c>
      <c r="V1667" t="s">
        <v>83</v>
      </c>
      <c r="W1667" t="s">
        <v>108</v>
      </c>
      <c r="X1667" t="s"/>
      <c r="Y1667" t="s">
        <v>85</v>
      </c>
      <c r="Z1667">
        <f>HYPERLINK("https://hotelmonitor-cachepage.eclerx.com/savepage/tk_15444265534878802_sr_2399.html","info")</f>
        <v/>
      </c>
      <c r="AA1667" t="n">
        <v>5951</v>
      </c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87</v>
      </c>
      <c r="AL1667" t="s"/>
      <c r="AM1667" t="s"/>
      <c r="AN1667" t="s">
        <v>88</v>
      </c>
      <c r="AO1667" t="s"/>
      <c r="AP1667" t="n">
        <v>145</v>
      </c>
      <c r="AQ1667" t="s">
        <v>89</v>
      </c>
      <c r="AR1667" t="s"/>
      <c r="AS1667" t="s"/>
      <c r="AT1667" t="s">
        <v>90</v>
      </c>
      <c r="AU1667" t="s"/>
      <c r="AV1667" t="s"/>
      <c r="AW1667" t="s"/>
      <c r="AX1667" t="s"/>
      <c r="AY1667" t="n">
        <v>937885</v>
      </c>
      <c r="AZ1667" t="s">
        <v>2064</v>
      </c>
      <c r="BA1667" t="s"/>
      <c r="BB1667" t="n">
        <v>2412</v>
      </c>
      <c r="BC1667" t="n">
        <v>13.34591</v>
      </c>
      <c r="BD1667" t="n">
        <v>52.50671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92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2061</v>
      </c>
      <c r="F1668" t="n">
        <v>529922</v>
      </c>
      <c r="G1668" t="s">
        <v>74</v>
      </c>
      <c r="H1668" t="s">
        <v>75</v>
      </c>
      <c r="I1668" t="s"/>
      <c r="J1668" t="s">
        <v>74</v>
      </c>
      <c r="K1668" t="n">
        <v>189</v>
      </c>
      <c r="L1668" t="s">
        <v>76</v>
      </c>
      <c r="M1668" t="s"/>
      <c r="N1668" t="s">
        <v>2070</v>
      </c>
      <c r="O1668" t="s">
        <v>78</v>
      </c>
      <c r="P1668" t="s">
        <v>2063</v>
      </c>
      <c r="Q1668" t="s"/>
      <c r="R1668" t="s">
        <v>277</v>
      </c>
      <c r="S1668" t="s">
        <v>384</v>
      </c>
      <c r="T1668" t="s">
        <v>81</v>
      </c>
      <c r="U1668" t="s">
        <v>82</v>
      </c>
      <c r="V1668" t="s">
        <v>83</v>
      </c>
      <c r="W1668" t="s">
        <v>108</v>
      </c>
      <c r="X1668" t="s"/>
      <c r="Y1668" t="s">
        <v>85</v>
      </c>
      <c r="Z1668">
        <f>HYPERLINK("https://hotelmonitor-cachepage.eclerx.com/savepage/tk_15444265534878802_sr_2399.html","info")</f>
        <v/>
      </c>
      <c r="AA1668" t="n">
        <v>5951</v>
      </c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87</v>
      </c>
      <c r="AL1668" t="s"/>
      <c r="AM1668" t="s"/>
      <c r="AN1668" t="s">
        <v>88</v>
      </c>
      <c r="AO1668" t="s"/>
      <c r="AP1668" t="n">
        <v>145</v>
      </c>
      <c r="AQ1668" t="s">
        <v>89</v>
      </c>
      <c r="AR1668" t="s"/>
      <c r="AS1668" t="s"/>
      <c r="AT1668" t="s">
        <v>90</v>
      </c>
      <c r="AU1668" t="s"/>
      <c r="AV1668" t="s"/>
      <c r="AW1668" t="s"/>
      <c r="AX1668" t="s"/>
      <c r="AY1668" t="n">
        <v>937885</v>
      </c>
      <c r="AZ1668" t="s">
        <v>2064</v>
      </c>
      <c r="BA1668" t="s"/>
      <c r="BB1668" t="n">
        <v>2412</v>
      </c>
      <c r="BC1668" t="n">
        <v>13.34591</v>
      </c>
      <c r="BD1668" t="n">
        <v>52.50671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92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2061</v>
      </c>
      <c r="F1669" t="n">
        <v>529922</v>
      </c>
      <c r="G1669" t="s">
        <v>74</v>
      </c>
      <c r="H1669" t="s">
        <v>75</v>
      </c>
      <c r="I1669" t="s"/>
      <c r="J1669" t="s">
        <v>74</v>
      </c>
      <c r="K1669" t="n">
        <v>199.5</v>
      </c>
      <c r="L1669" t="s">
        <v>76</v>
      </c>
      <c r="M1669" t="s"/>
      <c r="N1669" t="s">
        <v>2073</v>
      </c>
      <c r="O1669" t="s">
        <v>680</v>
      </c>
      <c r="P1669" t="s">
        <v>2063</v>
      </c>
      <c r="Q1669" t="s"/>
      <c r="R1669" t="s">
        <v>277</v>
      </c>
      <c r="S1669" t="s">
        <v>2074</v>
      </c>
      <c r="T1669" t="s">
        <v>81</v>
      </c>
      <c r="U1669" t="s">
        <v>82</v>
      </c>
      <c r="V1669" t="s">
        <v>83</v>
      </c>
      <c r="W1669" t="s">
        <v>84</v>
      </c>
      <c r="X1669" t="s"/>
      <c r="Y1669" t="s">
        <v>85</v>
      </c>
      <c r="Z1669">
        <f>HYPERLINK("https://hotelmonitor-cachepage.eclerx.com/savepage/tk_15444265534878802_sr_2399.html","info")</f>
        <v/>
      </c>
      <c r="AA1669" t="n">
        <v>5951</v>
      </c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87</v>
      </c>
      <c r="AL1669" t="s"/>
      <c r="AM1669" t="s"/>
      <c r="AN1669" t="s">
        <v>88</v>
      </c>
      <c r="AO1669" t="s"/>
      <c r="AP1669" t="n">
        <v>145</v>
      </c>
      <c r="AQ1669" t="s">
        <v>89</v>
      </c>
      <c r="AR1669" t="s"/>
      <c r="AS1669" t="s"/>
      <c r="AT1669" t="s">
        <v>90</v>
      </c>
      <c r="AU1669" t="s"/>
      <c r="AV1669" t="s"/>
      <c r="AW1669" t="s"/>
      <c r="AX1669" t="s"/>
      <c r="AY1669" t="n">
        <v>937885</v>
      </c>
      <c r="AZ1669" t="s">
        <v>2064</v>
      </c>
      <c r="BA1669" t="s"/>
      <c r="BB1669" t="n">
        <v>2412</v>
      </c>
      <c r="BC1669" t="n">
        <v>13.34591</v>
      </c>
      <c r="BD1669" t="n">
        <v>52.50671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92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2061</v>
      </c>
      <c r="F1670" t="n">
        <v>529922</v>
      </c>
      <c r="G1670" t="s">
        <v>74</v>
      </c>
      <c r="H1670" t="s">
        <v>75</v>
      </c>
      <c r="I1670" t="s"/>
      <c r="J1670" t="s">
        <v>74</v>
      </c>
      <c r="K1670" t="n">
        <v>210</v>
      </c>
      <c r="L1670" t="s">
        <v>76</v>
      </c>
      <c r="M1670" t="s"/>
      <c r="N1670" t="s">
        <v>2073</v>
      </c>
      <c r="O1670" t="s">
        <v>680</v>
      </c>
      <c r="P1670" t="s">
        <v>2063</v>
      </c>
      <c r="Q1670" t="s"/>
      <c r="R1670" t="s">
        <v>277</v>
      </c>
      <c r="S1670" t="s">
        <v>699</v>
      </c>
      <c r="T1670" t="s">
        <v>81</v>
      </c>
      <c r="U1670" t="s">
        <v>82</v>
      </c>
      <c r="V1670" t="s">
        <v>83</v>
      </c>
      <c r="W1670" t="s">
        <v>108</v>
      </c>
      <c r="X1670" t="s"/>
      <c r="Y1670" t="s">
        <v>85</v>
      </c>
      <c r="Z1670">
        <f>HYPERLINK("https://hotelmonitor-cachepage.eclerx.com/savepage/tk_15444265534878802_sr_2399.html","info")</f>
        <v/>
      </c>
      <c r="AA1670" t="n">
        <v>5951</v>
      </c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87</v>
      </c>
      <c r="AL1670" t="s"/>
      <c r="AM1670" t="s"/>
      <c r="AN1670" t="s">
        <v>88</v>
      </c>
      <c r="AO1670" t="s"/>
      <c r="AP1670" t="n">
        <v>145</v>
      </c>
      <c r="AQ1670" t="s">
        <v>89</v>
      </c>
      <c r="AR1670" t="s"/>
      <c r="AS1670" t="s"/>
      <c r="AT1670" t="s">
        <v>90</v>
      </c>
      <c r="AU1670" t="s"/>
      <c r="AV1670" t="s"/>
      <c r="AW1670" t="s"/>
      <c r="AX1670" t="s"/>
      <c r="AY1670" t="n">
        <v>937885</v>
      </c>
      <c r="AZ1670" t="s">
        <v>2064</v>
      </c>
      <c r="BA1670" t="s"/>
      <c r="BB1670" t="n">
        <v>2412</v>
      </c>
      <c r="BC1670" t="n">
        <v>13.34591</v>
      </c>
      <c r="BD1670" t="n">
        <v>52.50671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92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2061</v>
      </c>
      <c r="F1671" t="n">
        <v>529922</v>
      </c>
      <c r="G1671" t="s">
        <v>74</v>
      </c>
      <c r="H1671" t="s">
        <v>75</v>
      </c>
      <c r="I1671" t="s"/>
      <c r="J1671" t="s">
        <v>74</v>
      </c>
      <c r="K1671" t="n">
        <v>219.45</v>
      </c>
      <c r="L1671" t="s">
        <v>76</v>
      </c>
      <c r="M1671" t="s"/>
      <c r="N1671" t="s">
        <v>2070</v>
      </c>
      <c r="O1671" t="s">
        <v>78</v>
      </c>
      <c r="P1671" t="s">
        <v>2063</v>
      </c>
      <c r="Q1671" t="s"/>
      <c r="R1671" t="s">
        <v>277</v>
      </c>
      <c r="S1671" t="s">
        <v>607</v>
      </c>
      <c r="T1671" t="s">
        <v>81</v>
      </c>
      <c r="U1671" t="s">
        <v>82</v>
      </c>
      <c r="V1671" t="s">
        <v>83</v>
      </c>
      <c r="W1671" t="s">
        <v>84</v>
      </c>
      <c r="X1671" t="s"/>
      <c r="Y1671" t="s">
        <v>85</v>
      </c>
      <c r="Z1671">
        <f>HYPERLINK("https://hotelmonitor-cachepage.eclerx.com/savepage/tk_15444265534878802_sr_2399.html","info")</f>
        <v/>
      </c>
      <c r="AA1671" t="n">
        <v>5951</v>
      </c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87</v>
      </c>
      <c r="AL1671" t="s"/>
      <c r="AM1671" t="s"/>
      <c r="AN1671" t="s">
        <v>88</v>
      </c>
      <c r="AO1671" t="s"/>
      <c r="AP1671" t="n">
        <v>145</v>
      </c>
      <c r="AQ1671" t="s">
        <v>89</v>
      </c>
      <c r="AR1671" t="s"/>
      <c r="AS1671" t="s"/>
      <c r="AT1671" t="s">
        <v>90</v>
      </c>
      <c r="AU1671" t="s"/>
      <c r="AV1671" t="s"/>
      <c r="AW1671" t="s"/>
      <c r="AX1671" t="s"/>
      <c r="AY1671" t="n">
        <v>937885</v>
      </c>
      <c r="AZ1671" t="s">
        <v>2064</v>
      </c>
      <c r="BA1671" t="s"/>
      <c r="BB1671" t="n">
        <v>2412</v>
      </c>
      <c r="BC1671" t="n">
        <v>13.34591</v>
      </c>
      <c r="BD1671" t="n">
        <v>52.50671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92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2061</v>
      </c>
      <c r="F1672" t="n">
        <v>529922</v>
      </c>
      <c r="G1672" t="s">
        <v>74</v>
      </c>
      <c r="H1672" t="s">
        <v>75</v>
      </c>
      <c r="I1672" t="s"/>
      <c r="J1672" t="s">
        <v>74</v>
      </c>
      <c r="K1672" t="n">
        <v>235.2</v>
      </c>
      <c r="L1672" t="s">
        <v>76</v>
      </c>
      <c r="M1672" t="s"/>
      <c r="N1672" t="s">
        <v>2070</v>
      </c>
      <c r="O1672" t="s">
        <v>78</v>
      </c>
      <c r="P1672" t="s">
        <v>2063</v>
      </c>
      <c r="Q1672" t="s"/>
      <c r="R1672" t="s">
        <v>277</v>
      </c>
      <c r="S1672" t="s">
        <v>2075</v>
      </c>
      <c r="T1672" t="s">
        <v>81</v>
      </c>
      <c r="U1672" t="s">
        <v>82</v>
      </c>
      <c r="V1672" t="s">
        <v>83</v>
      </c>
      <c r="W1672" t="s">
        <v>108</v>
      </c>
      <c r="X1672" t="s"/>
      <c r="Y1672" t="s">
        <v>85</v>
      </c>
      <c r="Z1672">
        <f>HYPERLINK("https://hotelmonitor-cachepage.eclerx.com/savepage/tk_15444265534878802_sr_2399.html","info")</f>
        <v/>
      </c>
      <c r="AA1672" t="n">
        <v>5951</v>
      </c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87</v>
      </c>
      <c r="AL1672" t="s"/>
      <c r="AM1672" t="s"/>
      <c r="AN1672" t="s">
        <v>88</v>
      </c>
      <c r="AO1672" t="s"/>
      <c r="AP1672" t="n">
        <v>145</v>
      </c>
      <c r="AQ1672" t="s">
        <v>89</v>
      </c>
      <c r="AR1672" t="s"/>
      <c r="AS1672" t="s"/>
      <c r="AT1672" t="s">
        <v>90</v>
      </c>
      <c r="AU1672" t="s"/>
      <c r="AV1672" t="s"/>
      <c r="AW1672" t="s"/>
      <c r="AX1672" t="s"/>
      <c r="AY1672" t="n">
        <v>937885</v>
      </c>
      <c r="AZ1672" t="s">
        <v>2064</v>
      </c>
      <c r="BA1672" t="s"/>
      <c r="BB1672" t="n">
        <v>2412</v>
      </c>
      <c r="BC1672" t="n">
        <v>13.34591</v>
      </c>
      <c r="BD1672" t="n">
        <v>52.50671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92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2061</v>
      </c>
      <c r="F1673" t="n">
        <v>529922</v>
      </c>
      <c r="G1673" t="s">
        <v>74</v>
      </c>
      <c r="H1673" t="s">
        <v>75</v>
      </c>
      <c r="I1673" t="s"/>
      <c r="J1673" t="s">
        <v>74</v>
      </c>
      <c r="K1673" t="n">
        <v>245.7</v>
      </c>
      <c r="L1673" t="s">
        <v>76</v>
      </c>
      <c r="M1673" t="s"/>
      <c r="N1673" t="s">
        <v>2073</v>
      </c>
      <c r="O1673" t="s">
        <v>680</v>
      </c>
      <c r="P1673" t="s">
        <v>2063</v>
      </c>
      <c r="Q1673" t="s"/>
      <c r="R1673" t="s">
        <v>277</v>
      </c>
      <c r="S1673" t="s">
        <v>2076</v>
      </c>
      <c r="T1673" t="s">
        <v>81</v>
      </c>
      <c r="U1673" t="s">
        <v>82</v>
      </c>
      <c r="V1673" t="s">
        <v>83</v>
      </c>
      <c r="W1673" t="s">
        <v>84</v>
      </c>
      <c r="X1673" t="s"/>
      <c r="Y1673" t="s">
        <v>85</v>
      </c>
      <c r="Z1673">
        <f>HYPERLINK("https://hotelmonitor-cachepage.eclerx.com/savepage/tk_15444265534878802_sr_2399.html","info")</f>
        <v/>
      </c>
      <c r="AA1673" t="n">
        <v>5951</v>
      </c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87</v>
      </c>
      <c r="AL1673" t="s"/>
      <c r="AM1673" t="s"/>
      <c r="AN1673" t="s">
        <v>88</v>
      </c>
      <c r="AO1673" t="s"/>
      <c r="AP1673" t="n">
        <v>145</v>
      </c>
      <c r="AQ1673" t="s">
        <v>89</v>
      </c>
      <c r="AR1673" t="s"/>
      <c r="AS1673" t="s"/>
      <c r="AT1673" t="s">
        <v>90</v>
      </c>
      <c r="AU1673" t="s"/>
      <c r="AV1673" t="s"/>
      <c r="AW1673" t="s"/>
      <c r="AX1673" t="s"/>
      <c r="AY1673" t="n">
        <v>937885</v>
      </c>
      <c r="AZ1673" t="s">
        <v>2064</v>
      </c>
      <c r="BA1673" t="s"/>
      <c r="BB1673" t="n">
        <v>2412</v>
      </c>
      <c r="BC1673" t="n">
        <v>13.34591</v>
      </c>
      <c r="BD1673" t="n">
        <v>52.50671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92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2077</v>
      </c>
      <c r="F1674" t="n">
        <v>620890</v>
      </c>
      <c r="G1674" t="s">
        <v>74</v>
      </c>
      <c r="H1674" t="s">
        <v>75</v>
      </c>
      <c r="I1674" t="s"/>
      <c r="J1674" t="s">
        <v>74</v>
      </c>
      <c r="K1674" t="n">
        <v>61.6</v>
      </c>
      <c r="L1674" t="s">
        <v>76</v>
      </c>
      <c r="M1674" t="s"/>
      <c r="N1674" t="s">
        <v>118</v>
      </c>
      <c r="O1674" t="s">
        <v>78</v>
      </c>
      <c r="P1674" t="s">
        <v>2078</v>
      </c>
      <c r="Q1674" t="s"/>
      <c r="R1674" t="s">
        <v>79</v>
      </c>
      <c r="S1674" t="s">
        <v>2079</v>
      </c>
      <c r="T1674" t="s">
        <v>81</v>
      </c>
      <c r="U1674" t="s">
        <v>82</v>
      </c>
      <c r="V1674" t="s">
        <v>83</v>
      </c>
      <c r="W1674" t="s">
        <v>84</v>
      </c>
      <c r="X1674" t="s"/>
      <c r="Y1674" t="s">
        <v>85</v>
      </c>
      <c r="Z1674">
        <f>HYPERLINK("https://hotelmonitor-cachepage.eclerx.com/savepage/tk_15444263316327922_sr_2399.html","info")</f>
        <v/>
      </c>
      <c r="AA1674" t="n">
        <v>135873</v>
      </c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87</v>
      </c>
      <c r="AL1674" t="s"/>
      <c r="AM1674" t="s"/>
      <c r="AN1674" t="s">
        <v>88</v>
      </c>
      <c r="AO1674" t="s"/>
      <c r="AP1674" t="n">
        <v>80</v>
      </c>
      <c r="AQ1674" t="s">
        <v>89</v>
      </c>
      <c r="AR1674" t="s"/>
      <c r="AS1674" t="s"/>
      <c r="AT1674" t="s">
        <v>90</v>
      </c>
      <c r="AU1674" t="s"/>
      <c r="AV1674" t="s"/>
      <c r="AW1674" t="s"/>
      <c r="AX1674" t="s"/>
      <c r="AY1674" t="n">
        <v>1003367</v>
      </c>
      <c r="AZ1674" t="s">
        <v>2080</v>
      </c>
      <c r="BA1674" t="s"/>
      <c r="BB1674" t="n">
        <v>430175</v>
      </c>
      <c r="BC1674" t="n">
        <v>13.32206</v>
      </c>
      <c r="BD1674" t="n">
        <v>52.4998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92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2077</v>
      </c>
      <c r="F1675" t="n">
        <v>620890</v>
      </c>
      <c r="G1675" t="s">
        <v>74</v>
      </c>
      <c r="H1675" t="s">
        <v>75</v>
      </c>
      <c r="I1675" t="s"/>
      <c r="J1675" t="s">
        <v>74</v>
      </c>
      <c r="K1675" t="n">
        <v>77</v>
      </c>
      <c r="L1675" t="s">
        <v>76</v>
      </c>
      <c r="M1675" t="s"/>
      <c r="N1675" t="s">
        <v>113</v>
      </c>
      <c r="O1675" t="s">
        <v>78</v>
      </c>
      <c r="P1675" t="s">
        <v>2078</v>
      </c>
      <c r="Q1675" t="s"/>
      <c r="R1675" t="s">
        <v>79</v>
      </c>
      <c r="S1675" t="s">
        <v>408</v>
      </c>
      <c r="T1675" t="s">
        <v>81</v>
      </c>
      <c r="U1675" t="s">
        <v>82</v>
      </c>
      <c r="V1675" t="s">
        <v>83</v>
      </c>
      <c r="W1675" t="s">
        <v>84</v>
      </c>
      <c r="X1675" t="s"/>
      <c r="Y1675" t="s">
        <v>85</v>
      </c>
      <c r="Z1675">
        <f>HYPERLINK("https://hotelmonitor-cachepage.eclerx.com/savepage/tk_15444263316327922_sr_2399.html","info")</f>
        <v/>
      </c>
      <c r="AA1675" t="n">
        <v>135873</v>
      </c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87</v>
      </c>
      <c r="AL1675" t="s"/>
      <c r="AM1675" t="s"/>
      <c r="AN1675" t="s">
        <v>88</v>
      </c>
      <c r="AO1675" t="s"/>
      <c r="AP1675" t="n">
        <v>80</v>
      </c>
      <c r="AQ1675" t="s">
        <v>89</v>
      </c>
      <c r="AR1675" t="s"/>
      <c r="AS1675" t="s"/>
      <c r="AT1675" t="s">
        <v>90</v>
      </c>
      <c r="AU1675" t="s"/>
      <c r="AV1675" t="s"/>
      <c r="AW1675" t="s"/>
      <c r="AX1675" t="s"/>
      <c r="AY1675" t="n">
        <v>1003367</v>
      </c>
      <c r="AZ1675" t="s">
        <v>2080</v>
      </c>
      <c r="BA1675" t="s"/>
      <c r="BB1675" t="n">
        <v>430175</v>
      </c>
      <c r="BC1675" t="n">
        <v>13.32206</v>
      </c>
      <c r="BD1675" t="n">
        <v>52.4998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92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2077</v>
      </c>
      <c r="F1676" t="n">
        <v>620890</v>
      </c>
      <c r="G1676" t="s">
        <v>74</v>
      </c>
      <c r="H1676" t="s">
        <v>75</v>
      </c>
      <c r="I1676" t="s"/>
      <c r="J1676" t="s">
        <v>74</v>
      </c>
      <c r="K1676" t="n">
        <v>91.8</v>
      </c>
      <c r="L1676" t="s">
        <v>76</v>
      </c>
      <c r="M1676" t="s"/>
      <c r="N1676" t="s">
        <v>1553</v>
      </c>
      <c r="O1676" t="s">
        <v>78</v>
      </c>
      <c r="P1676" t="s">
        <v>2078</v>
      </c>
      <c r="Q1676" t="s"/>
      <c r="R1676" t="s">
        <v>79</v>
      </c>
      <c r="S1676" t="s">
        <v>2081</v>
      </c>
      <c r="T1676" t="s">
        <v>81</v>
      </c>
      <c r="U1676" t="s">
        <v>82</v>
      </c>
      <c r="V1676" t="s">
        <v>83</v>
      </c>
      <c r="W1676" t="s">
        <v>84</v>
      </c>
      <c r="X1676" t="s"/>
      <c r="Y1676" t="s">
        <v>85</v>
      </c>
      <c r="Z1676">
        <f>HYPERLINK("https://hotelmonitor-cachepage.eclerx.com/savepage/tk_15444263316327922_sr_2399.html","info")</f>
        <v/>
      </c>
      <c r="AA1676" t="n">
        <v>135873</v>
      </c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87</v>
      </c>
      <c r="AL1676" t="s"/>
      <c r="AM1676" t="s"/>
      <c r="AN1676" t="s">
        <v>88</v>
      </c>
      <c r="AO1676" t="s"/>
      <c r="AP1676" t="n">
        <v>80</v>
      </c>
      <c r="AQ1676" t="s">
        <v>89</v>
      </c>
      <c r="AR1676" t="s"/>
      <c r="AS1676" t="s"/>
      <c r="AT1676" t="s">
        <v>90</v>
      </c>
      <c r="AU1676" t="s"/>
      <c r="AV1676" t="s"/>
      <c r="AW1676" t="s"/>
      <c r="AX1676" t="s"/>
      <c r="AY1676" t="n">
        <v>1003367</v>
      </c>
      <c r="AZ1676" t="s">
        <v>2080</v>
      </c>
      <c r="BA1676" t="s"/>
      <c r="BB1676" t="n">
        <v>430175</v>
      </c>
      <c r="BC1676" t="n">
        <v>13.32206</v>
      </c>
      <c r="BD1676" t="n">
        <v>52.4998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92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2077</v>
      </c>
      <c r="F1677" t="n">
        <v>620890</v>
      </c>
      <c r="G1677" t="s">
        <v>74</v>
      </c>
      <c r="H1677" t="s">
        <v>75</v>
      </c>
      <c r="I1677" t="s"/>
      <c r="J1677" t="s">
        <v>74</v>
      </c>
      <c r="K1677" t="n">
        <v>102</v>
      </c>
      <c r="L1677" t="s">
        <v>76</v>
      </c>
      <c r="M1677" t="s"/>
      <c r="N1677" t="s">
        <v>129</v>
      </c>
      <c r="O1677" t="s">
        <v>78</v>
      </c>
      <c r="P1677" t="s">
        <v>2078</v>
      </c>
      <c r="Q1677" t="s"/>
      <c r="R1677" t="s">
        <v>79</v>
      </c>
      <c r="S1677" t="s">
        <v>402</v>
      </c>
      <c r="T1677" t="s">
        <v>81</v>
      </c>
      <c r="U1677" t="s">
        <v>82</v>
      </c>
      <c r="V1677" t="s">
        <v>83</v>
      </c>
      <c r="W1677" t="s">
        <v>84</v>
      </c>
      <c r="X1677" t="s"/>
      <c r="Y1677" t="s">
        <v>85</v>
      </c>
      <c r="Z1677">
        <f>HYPERLINK("https://hotelmonitor-cachepage.eclerx.com/savepage/tk_15444263316327922_sr_2399.html","info")</f>
        <v/>
      </c>
      <c r="AA1677" t="n">
        <v>135873</v>
      </c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87</v>
      </c>
      <c r="AL1677" t="s"/>
      <c r="AM1677" t="s"/>
      <c r="AN1677" t="s">
        <v>88</v>
      </c>
      <c r="AO1677" t="s"/>
      <c r="AP1677" t="n">
        <v>80</v>
      </c>
      <c r="AQ1677" t="s">
        <v>89</v>
      </c>
      <c r="AR1677" t="s"/>
      <c r="AS1677" t="s"/>
      <c r="AT1677" t="s">
        <v>90</v>
      </c>
      <c r="AU1677" t="s"/>
      <c r="AV1677" t="s"/>
      <c r="AW1677" t="s"/>
      <c r="AX1677" t="s"/>
      <c r="AY1677" t="n">
        <v>1003367</v>
      </c>
      <c r="AZ1677" t="s">
        <v>2080</v>
      </c>
      <c r="BA1677" t="s"/>
      <c r="BB1677" t="n">
        <v>430175</v>
      </c>
      <c r="BC1677" t="n">
        <v>13.32206</v>
      </c>
      <c r="BD1677" t="n">
        <v>52.4998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92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2077</v>
      </c>
      <c r="F1678" t="n">
        <v>620890</v>
      </c>
      <c r="G1678" t="s">
        <v>74</v>
      </c>
      <c r="H1678" t="s">
        <v>75</v>
      </c>
      <c r="I1678" t="s"/>
      <c r="J1678" t="s">
        <v>74</v>
      </c>
      <c r="K1678" t="n">
        <v>132.3</v>
      </c>
      <c r="L1678" t="s">
        <v>76</v>
      </c>
      <c r="M1678" t="s"/>
      <c r="N1678" t="s">
        <v>219</v>
      </c>
      <c r="O1678" t="s">
        <v>78</v>
      </c>
      <c r="P1678" t="s">
        <v>2078</v>
      </c>
      <c r="Q1678" t="s"/>
      <c r="R1678" t="s">
        <v>79</v>
      </c>
      <c r="S1678" t="s">
        <v>2082</v>
      </c>
      <c r="T1678" t="s">
        <v>81</v>
      </c>
      <c r="U1678" t="s">
        <v>82</v>
      </c>
      <c r="V1678" t="s">
        <v>83</v>
      </c>
      <c r="W1678" t="s">
        <v>84</v>
      </c>
      <c r="X1678" t="s"/>
      <c r="Y1678" t="s">
        <v>85</v>
      </c>
      <c r="Z1678">
        <f>HYPERLINK("https://hotelmonitor-cachepage.eclerx.com/savepage/tk_15444263316327922_sr_2399.html","info")</f>
        <v/>
      </c>
      <c r="AA1678" t="n">
        <v>135873</v>
      </c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>
        <v>88</v>
      </c>
      <c r="AO1678" t="s"/>
      <c r="AP1678" t="n">
        <v>80</v>
      </c>
      <c r="AQ1678" t="s">
        <v>89</v>
      </c>
      <c r="AR1678" t="s"/>
      <c r="AS1678" t="s"/>
      <c r="AT1678" t="s">
        <v>90</v>
      </c>
      <c r="AU1678" t="s"/>
      <c r="AV1678" t="s"/>
      <c r="AW1678" t="s"/>
      <c r="AX1678" t="s"/>
      <c r="AY1678" t="n">
        <v>1003367</v>
      </c>
      <c r="AZ1678" t="s">
        <v>2080</v>
      </c>
      <c r="BA1678" t="s"/>
      <c r="BB1678" t="n">
        <v>430175</v>
      </c>
      <c r="BC1678" t="n">
        <v>13.32206</v>
      </c>
      <c r="BD1678" t="n">
        <v>52.4998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92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2077</v>
      </c>
      <c r="F1679" t="n">
        <v>620890</v>
      </c>
      <c r="G1679" t="s">
        <v>74</v>
      </c>
      <c r="H1679" t="s">
        <v>75</v>
      </c>
      <c r="I1679" t="s"/>
      <c r="J1679" t="s">
        <v>74</v>
      </c>
      <c r="K1679" t="n">
        <v>136.8</v>
      </c>
      <c r="L1679" t="s">
        <v>76</v>
      </c>
      <c r="M1679" t="s"/>
      <c r="N1679" t="s">
        <v>166</v>
      </c>
      <c r="O1679" t="s">
        <v>78</v>
      </c>
      <c r="P1679" t="s">
        <v>2078</v>
      </c>
      <c r="Q1679" t="s"/>
      <c r="R1679" t="s">
        <v>79</v>
      </c>
      <c r="S1679" t="s">
        <v>2083</v>
      </c>
      <c r="T1679" t="s">
        <v>81</v>
      </c>
      <c r="U1679" t="s">
        <v>82</v>
      </c>
      <c r="V1679" t="s">
        <v>83</v>
      </c>
      <c r="W1679" t="s">
        <v>84</v>
      </c>
      <c r="X1679" t="s"/>
      <c r="Y1679" t="s">
        <v>85</v>
      </c>
      <c r="Z1679">
        <f>HYPERLINK("https://hotelmonitor-cachepage.eclerx.com/savepage/tk_15444263316327922_sr_2399.html","info")</f>
        <v/>
      </c>
      <c r="AA1679" t="n">
        <v>135873</v>
      </c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>
        <v>88</v>
      </c>
      <c r="AO1679" t="s"/>
      <c r="AP1679" t="n">
        <v>80</v>
      </c>
      <c r="AQ1679" t="s">
        <v>89</v>
      </c>
      <c r="AR1679" t="s"/>
      <c r="AS1679" t="s"/>
      <c r="AT1679" t="s">
        <v>90</v>
      </c>
      <c r="AU1679" t="s"/>
      <c r="AV1679" t="s"/>
      <c r="AW1679" t="s"/>
      <c r="AX1679" t="s"/>
      <c r="AY1679" t="n">
        <v>1003367</v>
      </c>
      <c r="AZ1679" t="s">
        <v>2080</v>
      </c>
      <c r="BA1679" t="s"/>
      <c r="BB1679" t="n">
        <v>430175</v>
      </c>
      <c r="BC1679" t="n">
        <v>13.32206</v>
      </c>
      <c r="BD1679" t="n">
        <v>52.4998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92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2077</v>
      </c>
      <c r="F1680" t="n">
        <v>620890</v>
      </c>
      <c r="G1680" t="s">
        <v>74</v>
      </c>
      <c r="H1680" t="s">
        <v>75</v>
      </c>
      <c r="I1680" t="s"/>
      <c r="J1680" t="s">
        <v>74</v>
      </c>
      <c r="K1680" t="n">
        <v>158.9</v>
      </c>
      <c r="L1680" t="s">
        <v>76</v>
      </c>
      <c r="M1680" t="s"/>
      <c r="N1680" t="s">
        <v>219</v>
      </c>
      <c r="O1680" t="s">
        <v>78</v>
      </c>
      <c r="P1680" t="s">
        <v>2078</v>
      </c>
      <c r="Q1680" t="s"/>
      <c r="R1680" t="s">
        <v>79</v>
      </c>
      <c r="S1680" t="s">
        <v>2084</v>
      </c>
      <c r="T1680" t="s">
        <v>81</v>
      </c>
      <c r="U1680" t="s">
        <v>82</v>
      </c>
      <c r="V1680" t="s">
        <v>83</v>
      </c>
      <c r="W1680" t="s">
        <v>108</v>
      </c>
      <c r="X1680" t="s"/>
      <c r="Y1680" t="s">
        <v>85</v>
      </c>
      <c r="Z1680">
        <f>HYPERLINK("https://hotelmonitor-cachepage.eclerx.com/savepage/tk_15444263316327922_sr_2399.html","info")</f>
        <v/>
      </c>
      <c r="AA1680" t="n">
        <v>135873</v>
      </c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>
        <v>88</v>
      </c>
      <c r="AO1680" t="s"/>
      <c r="AP1680" t="n">
        <v>80</v>
      </c>
      <c r="AQ1680" t="s">
        <v>89</v>
      </c>
      <c r="AR1680" t="s"/>
      <c r="AS1680" t="s"/>
      <c r="AT1680" t="s">
        <v>90</v>
      </c>
      <c r="AU1680" t="s"/>
      <c r="AV1680" t="s"/>
      <c r="AW1680" t="s"/>
      <c r="AX1680" t="s"/>
      <c r="AY1680" t="n">
        <v>1003367</v>
      </c>
      <c r="AZ1680" t="s">
        <v>2080</v>
      </c>
      <c r="BA1680" t="s"/>
      <c r="BB1680" t="n">
        <v>430175</v>
      </c>
      <c r="BC1680" t="n">
        <v>13.32206</v>
      </c>
      <c r="BD1680" t="n">
        <v>52.4998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92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2077</v>
      </c>
      <c r="F1681" t="n">
        <v>620890</v>
      </c>
      <c r="G1681" t="s">
        <v>74</v>
      </c>
      <c r="H1681" t="s">
        <v>75</v>
      </c>
      <c r="I1681" t="s"/>
      <c r="J1681" t="s">
        <v>74</v>
      </c>
      <c r="K1681" t="n">
        <v>163.4</v>
      </c>
      <c r="L1681" t="s">
        <v>76</v>
      </c>
      <c r="M1681" t="s"/>
      <c r="N1681" t="s">
        <v>166</v>
      </c>
      <c r="O1681" t="s">
        <v>78</v>
      </c>
      <c r="P1681" t="s">
        <v>2078</v>
      </c>
      <c r="Q1681" t="s"/>
      <c r="R1681" t="s">
        <v>79</v>
      </c>
      <c r="S1681" t="s">
        <v>2085</v>
      </c>
      <c r="T1681" t="s">
        <v>81</v>
      </c>
      <c r="U1681" t="s">
        <v>82</v>
      </c>
      <c r="V1681" t="s">
        <v>83</v>
      </c>
      <c r="W1681" t="s">
        <v>108</v>
      </c>
      <c r="X1681" t="s"/>
      <c r="Y1681" t="s">
        <v>85</v>
      </c>
      <c r="Z1681">
        <f>HYPERLINK("https://hotelmonitor-cachepage.eclerx.com/savepage/tk_15444263316327922_sr_2399.html","info")</f>
        <v/>
      </c>
      <c r="AA1681" t="n">
        <v>135873</v>
      </c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>
        <v>88</v>
      </c>
      <c r="AO1681" t="s"/>
      <c r="AP1681" t="n">
        <v>80</v>
      </c>
      <c r="AQ1681" t="s">
        <v>89</v>
      </c>
      <c r="AR1681" t="s"/>
      <c r="AS1681" t="s"/>
      <c r="AT1681" t="s">
        <v>90</v>
      </c>
      <c r="AU1681" t="s"/>
      <c r="AV1681" t="s"/>
      <c r="AW1681" t="s"/>
      <c r="AX1681" t="s"/>
      <c r="AY1681" t="n">
        <v>1003367</v>
      </c>
      <c r="AZ1681" t="s">
        <v>2080</v>
      </c>
      <c r="BA1681" t="s"/>
      <c r="BB1681" t="n">
        <v>430175</v>
      </c>
      <c r="BC1681" t="n">
        <v>13.32206</v>
      </c>
      <c r="BD1681" t="n">
        <v>52.4998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92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2086</v>
      </c>
      <c r="F1682" t="n">
        <v>1422461</v>
      </c>
      <c r="G1682" t="s">
        <v>74</v>
      </c>
      <c r="H1682" t="s">
        <v>75</v>
      </c>
      <c r="I1682" t="s"/>
      <c r="J1682" t="s">
        <v>74</v>
      </c>
      <c r="K1682" t="n">
        <v>56.95</v>
      </c>
      <c r="L1682" t="s">
        <v>76</v>
      </c>
      <c r="M1682" t="s"/>
      <c r="N1682" t="s">
        <v>1775</v>
      </c>
      <c r="O1682" t="s">
        <v>78</v>
      </c>
      <c r="P1682" t="s">
        <v>2087</v>
      </c>
      <c r="Q1682" t="s"/>
      <c r="R1682" t="s">
        <v>119</v>
      </c>
      <c r="S1682" t="s">
        <v>2088</v>
      </c>
      <c r="T1682" t="s">
        <v>81</v>
      </c>
      <c r="U1682" t="s">
        <v>82</v>
      </c>
      <c r="V1682" t="s">
        <v>83</v>
      </c>
      <c r="W1682" t="s">
        <v>108</v>
      </c>
      <c r="X1682" t="s"/>
      <c r="Y1682" t="s">
        <v>85</v>
      </c>
      <c r="Z1682">
        <f>HYPERLINK("https://hotelmonitor-cachepage.eclerx.com/savepage/tk_1544426891244299_sr_2399.html","info")</f>
        <v/>
      </c>
      <c r="AA1682" t="n">
        <v>203202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>
        <v>88</v>
      </c>
      <c r="AO1682" t="s"/>
      <c r="AP1682" t="n">
        <v>240</v>
      </c>
      <c r="AQ1682" t="s">
        <v>89</v>
      </c>
      <c r="AR1682" t="s"/>
      <c r="AS1682" t="s"/>
      <c r="AT1682" t="s">
        <v>90</v>
      </c>
      <c r="AU1682" t="s"/>
      <c r="AV1682" t="s"/>
      <c r="AW1682" t="s"/>
      <c r="AX1682" t="s"/>
      <c r="AY1682" t="n">
        <v>231252</v>
      </c>
      <c r="AZ1682" t="s">
        <v>2089</v>
      </c>
      <c r="BA1682" t="s"/>
      <c r="BB1682" t="n">
        <v>60365</v>
      </c>
      <c r="BC1682" t="n">
        <v>13.312079</v>
      </c>
      <c r="BD1682" t="n">
        <v>52.497818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92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2086</v>
      </c>
      <c r="F1683" t="n">
        <v>1422461</v>
      </c>
      <c r="G1683" t="s">
        <v>74</v>
      </c>
      <c r="H1683" t="s">
        <v>75</v>
      </c>
      <c r="I1683" t="s"/>
      <c r="J1683" t="s">
        <v>74</v>
      </c>
      <c r="K1683" t="n">
        <v>65.40000000000001</v>
      </c>
      <c r="L1683" t="s">
        <v>76</v>
      </c>
      <c r="M1683" t="s"/>
      <c r="N1683" t="s">
        <v>121</v>
      </c>
      <c r="O1683" t="s">
        <v>78</v>
      </c>
      <c r="P1683" t="s">
        <v>2087</v>
      </c>
      <c r="Q1683" t="s"/>
      <c r="R1683" t="s">
        <v>119</v>
      </c>
      <c r="S1683" t="s">
        <v>2090</v>
      </c>
      <c r="T1683" t="s">
        <v>81</v>
      </c>
      <c r="U1683" t="s">
        <v>82</v>
      </c>
      <c r="V1683" t="s">
        <v>83</v>
      </c>
      <c r="W1683" t="s">
        <v>108</v>
      </c>
      <c r="X1683" t="s"/>
      <c r="Y1683" t="s">
        <v>85</v>
      </c>
      <c r="Z1683">
        <f>HYPERLINK("https://hotelmonitor-cachepage.eclerx.com/savepage/tk_1544426891244299_sr_2399.html","info")</f>
        <v/>
      </c>
      <c r="AA1683" t="n">
        <v>203202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>
        <v>88</v>
      </c>
      <c r="AO1683" t="s"/>
      <c r="AP1683" t="n">
        <v>240</v>
      </c>
      <c r="AQ1683" t="s">
        <v>89</v>
      </c>
      <c r="AR1683" t="s"/>
      <c r="AS1683" t="s"/>
      <c r="AT1683" t="s">
        <v>90</v>
      </c>
      <c r="AU1683" t="s"/>
      <c r="AV1683" t="s"/>
      <c r="AW1683" t="s"/>
      <c r="AX1683" t="s"/>
      <c r="AY1683" t="n">
        <v>231252</v>
      </c>
      <c r="AZ1683" t="s">
        <v>2089</v>
      </c>
      <c r="BA1683" t="s"/>
      <c r="BB1683" t="n">
        <v>60365</v>
      </c>
      <c r="BC1683" t="n">
        <v>13.312079</v>
      </c>
      <c r="BD1683" t="n">
        <v>52.497818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92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2086</v>
      </c>
      <c r="F1684" t="n">
        <v>1422461</v>
      </c>
      <c r="G1684" t="s">
        <v>74</v>
      </c>
      <c r="H1684" t="s">
        <v>75</v>
      </c>
      <c r="I1684" t="s"/>
      <c r="J1684" t="s">
        <v>74</v>
      </c>
      <c r="K1684" t="n">
        <v>73.90000000000001</v>
      </c>
      <c r="L1684" t="s">
        <v>76</v>
      </c>
      <c r="M1684" t="s"/>
      <c r="N1684" t="s">
        <v>244</v>
      </c>
      <c r="O1684" t="s">
        <v>78</v>
      </c>
      <c r="P1684" t="s">
        <v>2087</v>
      </c>
      <c r="Q1684" t="s"/>
      <c r="R1684" t="s">
        <v>119</v>
      </c>
      <c r="S1684" t="s">
        <v>2091</v>
      </c>
      <c r="T1684" t="s">
        <v>81</v>
      </c>
      <c r="U1684" t="s">
        <v>82</v>
      </c>
      <c r="V1684" t="s">
        <v>83</v>
      </c>
      <c r="W1684" t="s">
        <v>108</v>
      </c>
      <c r="X1684" t="s"/>
      <c r="Y1684" t="s">
        <v>85</v>
      </c>
      <c r="Z1684">
        <f>HYPERLINK("https://hotelmonitor-cachepage.eclerx.com/savepage/tk_1544426891244299_sr_2399.html","info")</f>
        <v/>
      </c>
      <c r="AA1684" t="n">
        <v>203202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>
        <v>88</v>
      </c>
      <c r="AO1684" t="s"/>
      <c r="AP1684" t="n">
        <v>240</v>
      </c>
      <c r="AQ1684" t="s">
        <v>89</v>
      </c>
      <c r="AR1684" t="s"/>
      <c r="AS1684" t="s"/>
      <c r="AT1684" t="s">
        <v>90</v>
      </c>
      <c r="AU1684" t="s"/>
      <c r="AV1684" t="s"/>
      <c r="AW1684" t="s"/>
      <c r="AX1684" t="s"/>
      <c r="AY1684" t="n">
        <v>231252</v>
      </c>
      <c r="AZ1684" t="s">
        <v>2089</v>
      </c>
      <c r="BA1684" t="s"/>
      <c r="BB1684" t="n">
        <v>60365</v>
      </c>
      <c r="BC1684" t="n">
        <v>13.312079</v>
      </c>
      <c r="BD1684" t="n">
        <v>52.497818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92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2092</v>
      </c>
      <c r="F1685" t="n">
        <v>-1</v>
      </c>
      <c r="G1685" t="s">
        <v>74</v>
      </c>
      <c r="H1685" t="s">
        <v>75</v>
      </c>
      <c r="I1685" t="s"/>
      <c r="J1685" t="s">
        <v>74</v>
      </c>
      <c r="K1685" t="n">
        <v>51.75</v>
      </c>
      <c r="L1685" t="s">
        <v>76</v>
      </c>
      <c r="M1685" t="s"/>
      <c r="N1685" t="s">
        <v>158</v>
      </c>
      <c r="O1685" t="s">
        <v>78</v>
      </c>
      <c r="P1685" t="s">
        <v>2092</v>
      </c>
      <c r="Q1685" t="s"/>
      <c r="R1685" t="s">
        <v>119</v>
      </c>
      <c r="S1685" t="s">
        <v>2093</v>
      </c>
      <c r="T1685" t="s">
        <v>81</v>
      </c>
      <c r="U1685" t="s">
        <v>82</v>
      </c>
      <c r="V1685" t="s">
        <v>83</v>
      </c>
      <c r="W1685" t="s">
        <v>84</v>
      </c>
      <c r="X1685" t="s"/>
      <c r="Y1685" t="s">
        <v>85</v>
      </c>
      <c r="Z1685">
        <f>HYPERLINK("https://hotelmonitor-cachepage.eclerx.com/savepage/tk_15444271278439167_sr_2399.html","info")</f>
        <v/>
      </c>
      <c r="AA1685" t="n">
        <v>-2071736</v>
      </c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>
        <v>88</v>
      </c>
      <c r="AO1685" t="s"/>
      <c r="AP1685" t="n">
        <v>311</v>
      </c>
      <c r="AQ1685" t="s">
        <v>89</v>
      </c>
      <c r="AR1685" t="s"/>
      <c r="AS1685" t="s"/>
      <c r="AT1685" t="s">
        <v>90</v>
      </c>
      <c r="AU1685" t="s"/>
      <c r="AV1685" t="s"/>
      <c r="AW1685" t="s"/>
      <c r="AX1685" t="s"/>
      <c r="AY1685" t="n">
        <v>2071736</v>
      </c>
      <c r="AZ1685" t="s">
        <v>2094</v>
      </c>
      <c r="BA1685" t="s"/>
      <c r="BB1685" t="n">
        <v>14784</v>
      </c>
      <c r="BC1685" t="n">
        <v>13.3305</v>
      </c>
      <c r="BD1685" t="n">
        <v>52.478278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92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2092</v>
      </c>
      <c r="F1686" t="n">
        <v>-1</v>
      </c>
      <c r="G1686" t="s">
        <v>74</v>
      </c>
      <c r="H1686" t="s">
        <v>75</v>
      </c>
      <c r="I1686" t="s"/>
      <c r="J1686" t="s">
        <v>74</v>
      </c>
      <c r="K1686" t="n">
        <v>57.5</v>
      </c>
      <c r="L1686" t="s">
        <v>76</v>
      </c>
      <c r="M1686" t="s"/>
      <c r="N1686" t="s">
        <v>121</v>
      </c>
      <c r="O1686" t="s">
        <v>78</v>
      </c>
      <c r="P1686" t="s">
        <v>2092</v>
      </c>
      <c r="Q1686" t="s"/>
      <c r="R1686" t="s">
        <v>119</v>
      </c>
      <c r="S1686" t="s">
        <v>2095</v>
      </c>
      <c r="T1686" t="s">
        <v>81</v>
      </c>
      <c r="U1686" t="s">
        <v>82</v>
      </c>
      <c r="V1686" t="s">
        <v>83</v>
      </c>
      <c r="W1686" t="s">
        <v>84</v>
      </c>
      <c r="X1686" t="s"/>
      <c r="Y1686" t="s">
        <v>85</v>
      </c>
      <c r="Z1686">
        <f>HYPERLINK("https://hotelmonitor-cachepage.eclerx.com/savepage/tk_15444271278439167_sr_2399.html","info")</f>
        <v/>
      </c>
      <c r="AA1686" t="n">
        <v>-2071736</v>
      </c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>
        <v>88</v>
      </c>
      <c r="AO1686" t="s"/>
      <c r="AP1686" t="n">
        <v>311</v>
      </c>
      <c r="AQ1686" t="s">
        <v>89</v>
      </c>
      <c r="AR1686" t="s"/>
      <c r="AS1686" t="s"/>
      <c r="AT1686" t="s">
        <v>90</v>
      </c>
      <c r="AU1686" t="s"/>
      <c r="AV1686" t="s"/>
      <c r="AW1686" t="s"/>
      <c r="AX1686" t="s"/>
      <c r="AY1686" t="n">
        <v>2071736</v>
      </c>
      <c r="AZ1686" t="s">
        <v>2094</v>
      </c>
      <c r="BA1686" t="s"/>
      <c r="BB1686" t="n">
        <v>14784</v>
      </c>
      <c r="BC1686" t="n">
        <v>13.3305</v>
      </c>
      <c r="BD1686" t="n">
        <v>52.478278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92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2092</v>
      </c>
      <c r="F1687" t="n">
        <v>-1</v>
      </c>
      <c r="G1687" t="s">
        <v>74</v>
      </c>
      <c r="H1687" t="s">
        <v>75</v>
      </c>
      <c r="I1687" t="s"/>
      <c r="J1687" t="s">
        <v>74</v>
      </c>
      <c r="K1687" t="n">
        <v>88.5</v>
      </c>
      <c r="L1687" t="s">
        <v>76</v>
      </c>
      <c r="M1687" t="s"/>
      <c r="N1687" t="s">
        <v>298</v>
      </c>
      <c r="O1687" t="s">
        <v>78</v>
      </c>
      <c r="P1687" t="s">
        <v>2092</v>
      </c>
      <c r="Q1687" t="s"/>
      <c r="R1687" t="s">
        <v>119</v>
      </c>
      <c r="S1687" t="s">
        <v>1375</v>
      </c>
      <c r="T1687" t="s">
        <v>81</v>
      </c>
      <c r="U1687" t="s">
        <v>82</v>
      </c>
      <c r="V1687" t="s">
        <v>83</v>
      </c>
      <c r="W1687" t="s">
        <v>108</v>
      </c>
      <c r="X1687" t="s"/>
      <c r="Y1687" t="s">
        <v>85</v>
      </c>
      <c r="Z1687">
        <f>HYPERLINK("https://hotelmonitor-cachepage.eclerx.com/savepage/tk_15444271278439167_sr_2399.html","info")</f>
        <v/>
      </c>
      <c r="AA1687" t="n">
        <v>-2071736</v>
      </c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>
        <v>88</v>
      </c>
      <c r="AO1687" t="s"/>
      <c r="AP1687" t="n">
        <v>311</v>
      </c>
      <c r="AQ1687" t="s">
        <v>89</v>
      </c>
      <c r="AR1687" t="s"/>
      <c r="AS1687" t="s"/>
      <c r="AT1687" t="s">
        <v>90</v>
      </c>
      <c r="AU1687" t="s"/>
      <c r="AV1687" t="s"/>
      <c r="AW1687" t="s"/>
      <c r="AX1687" t="s"/>
      <c r="AY1687" t="n">
        <v>2071736</v>
      </c>
      <c r="AZ1687" t="s">
        <v>2094</v>
      </c>
      <c r="BA1687" t="s"/>
      <c r="BB1687" t="n">
        <v>14784</v>
      </c>
      <c r="BC1687" t="n">
        <v>13.3305</v>
      </c>
      <c r="BD1687" t="n">
        <v>52.478278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92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2096</v>
      </c>
      <c r="F1688" t="n">
        <v>-1</v>
      </c>
      <c r="G1688" t="s">
        <v>74</v>
      </c>
      <c r="H1688" t="s">
        <v>75</v>
      </c>
      <c r="I1688" t="s"/>
      <c r="J1688" t="s">
        <v>74</v>
      </c>
      <c r="K1688" t="n">
        <v>85</v>
      </c>
      <c r="L1688" t="s">
        <v>76</v>
      </c>
      <c r="M1688" t="s"/>
      <c r="N1688" t="s">
        <v>2097</v>
      </c>
      <c r="O1688" t="s">
        <v>78</v>
      </c>
      <c r="P1688" t="s">
        <v>2096</v>
      </c>
      <c r="Q1688" t="s"/>
      <c r="R1688" t="s">
        <v>114</v>
      </c>
      <c r="S1688" t="s">
        <v>412</v>
      </c>
      <c r="T1688" t="s">
        <v>81</v>
      </c>
      <c r="U1688" t="s">
        <v>82</v>
      </c>
      <c r="V1688" t="s">
        <v>83</v>
      </c>
      <c r="W1688" t="s">
        <v>84</v>
      </c>
      <c r="X1688" t="s"/>
      <c r="Y1688" t="s">
        <v>85</v>
      </c>
      <c r="Z1688">
        <f>HYPERLINK("https://hotelmonitor-cachepage.eclerx.com/savepage/tk_15444277146061935_sr_2399.html","info")</f>
        <v/>
      </c>
      <c r="AA1688" t="n">
        <v>-2071515</v>
      </c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>
        <v>88</v>
      </c>
      <c r="AO1688" t="s"/>
      <c r="AP1688" t="n">
        <v>486</v>
      </c>
      <c r="AQ1688" t="s">
        <v>89</v>
      </c>
      <c r="AR1688" t="s"/>
      <c r="AS1688" t="s"/>
      <c r="AT1688" t="s">
        <v>90</v>
      </c>
      <c r="AU1688" t="s"/>
      <c r="AV1688" t="s"/>
      <c r="AW1688" t="s"/>
      <c r="AX1688" t="s"/>
      <c r="AY1688" t="n">
        <v>2071515</v>
      </c>
      <c r="AZ1688" t="s">
        <v>2098</v>
      </c>
      <c r="BA1688" t="s"/>
      <c r="BB1688" t="n">
        <v>153660</v>
      </c>
      <c r="BC1688" t="n">
        <v>13.327</v>
      </c>
      <c r="BD1688" t="n">
        <v>52.501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92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2096</v>
      </c>
      <c r="F1689" t="n">
        <v>-1</v>
      </c>
      <c r="G1689" t="s">
        <v>74</v>
      </c>
      <c r="H1689" t="s">
        <v>75</v>
      </c>
      <c r="I1689" t="s"/>
      <c r="J1689" t="s">
        <v>74</v>
      </c>
      <c r="K1689" t="n">
        <v>119</v>
      </c>
      <c r="L1689" t="s">
        <v>76</v>
      </c>
      <c r="M1689" t="s"/>
      <c r="N1689" t="s">
        <v>121</v>
      </c>
      <c r="O1689" t="s">
        <v>78</v>
      </c>
      <c r="P1689" t="s">
        <v>2096</v>
      </c>
      <c r="Q1689" t="s"/>
      <c r="R1689" t="s">
        <v>114</v>
      </c>
      <c r="S1689" t="s">
        <v>124</v>
      </c>
      <c r="T1689" t="s">
        <v>81</v>
      </c>
      <c r="U1689" t="s">
        <v>82</v>
      </c>
      <c r="V1689" t="s">
        <v>83</v>
      </c>
      <c r="W1689" t="s">
        <v>84</v>
      </c>
      <c r="X1689" t="s"/>
      <c r="Y1689" t="s">
        <v>85</v>
      </c>
      <c r="Z1689">
        <f>HYPERLINK("https://hotelmonitor-cachepage.eclerx.com/savepage/tk_15444277146061935_sr_2399.html","info")</f>
        <v/>
      </c>
      <c r="AA1689" t="n">
        <v>-2071515</v>
      </c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>
        <v>88</v>
      </c>
      <c r="AO1689" t="s"/>
      <c r="AP1689" t="n">
        <v>486</v>
      </c>
      <c r="AQ1689" t="s">
        <v>89</v>
      </c>
      <c r="AR1689" t="s"/>
      <c r="AS1689" t="s"/>
      <c r="AT1689" t="s">
        <v>90</v>
      </c>
      <c r="AU1689" t="s"/>
      <c r="AV1689" t="s"/>
      <c r="AW1689" t="s"/>
      <c r="AX1689" t="s"/>
      <c r="AY1689" t="n">
        <v>2071515</v>
      </c>
      <c r="AZ1689" t="s">
        <v>2098</v>
      </c>
      <c r="BA1689" t="s"/>
      <c r="BB1689" t="n">
        <v>153660</v>
      </c>
      <c r="BC1689" t="n">
        <v>13.327</v>
      </c>
      <c r="BD1689" t="n">
        <v>52.501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92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2099</v>
      </c>
      <c r="F1690" t="n">
        <v>-1</v>
      </c>
      <c r="G1690" t="s">
        <v>74</v>
      </c>
      <c r="H1690" t="s">
        <v>75</v>
      </c>
      <c r="I1690" t="s"/>
      <c r="J1690" t="s">
        <v>74</v>
      </c>
      <c r="K1690" t="n">
        <v>99.67</v>
      </c>
      <c r="L1690" t="s">
        <v>76</v>
      </c>
      <c r="M1690" t="s"/>
      <c r="N1690" t="s">
        <v>301</v>
      </c>
      <c r="O1690" t="s">
        <v>78</v>
      </c>
      <c r="P1690" t="s">
        <v>2099</v>
      </c>
      <c r="Q1690" t="s"/>
      <c r="R1690" t="s">
        <v>79</v>
      </c>
      <c r="S1690" t="s">
        <v>2100</v>
      </c>
      <c r="T1690" t="s">
        <v>81</v>
      </c>
      <c r="U1690" t="s">
        <v>82</v>
      </c>
      <c r="V1690" t="s">
        <v>83</v>
      </c>
      <c r="W1690" t="s">
        <v>84</v>
      </c>
      <c r="X1690" t="s"/>
      <c r="Y1690" t="s">
        <v>85</v>
      </c>
      <c r="Z1690">
        <f>HYPERLINK("https://hotelmonitor-cachepage.eclerx.com/savepage/tk_15444262067519767_sr_2399.html","info")</f>
        <v/>
      </c>
      <c r="AA1690" t="n">
        <v>-3432384</v>
      </c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>
        <v>88</v>
      </c>
      <c r="AO1690" t="s"/>
      <c r="AP1690" t="n">
        <v>42</v>
      </c>
      <c r="AQ1690" t="s">
        <v>89</v>
      </c>
      <c r="AR1690" t="s"/>
      <c r="AS1690" t="s"/>
      <c r="AT1690" t="s">
        <v>90</v>
      </c>
      <c r="AU1690" t="s"/>
      <c r="AV1690" t="s"/>
      <c r="AW1690" t="s"/>
      <c r="AX1690" t="s"/>
      <c r="AY1690" t="n">
        <v>3432384</v>
      </c>
      <c r="AZ1690" t="s">
        <v>2101</v>
      </c>
      <c r="BA1690" t="s"/>
      <c r="BB1690" t="n">
        <v>212</v>
      </c>
      <c r="BC1690" t="n">
        <v>13.321481</v>
      </c>
      <c r="BD1690" t="n">
        <v>52.456402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92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2099</v>
      </c>
      <c r="F1691" t="n">
        <v>-1</v>
      </c>
      <c r="G1691" t="s">
        <v>74</v>
      </c>
      <c r="H1691" t="s">
        <v>75</v>
      </c>
      <c r="I1691" t="s"/>
      <c r="J1691" t="s">
        <v>74</v>
      </c>
      <c r="K1691" t="n">
        <v>84.72</v>
      </c>
      <c r="L1691" t="s">
        <v>76</v>
      </c>
      <c r="M1691" t="s"/>
      <c r="N1691" t="s">
        <v>158</v>
      </c>
      <c r="O1691" t="s">
        <v>78</v>
      </c>
      <c r="P1691" t="s">
        <v>2099</v>
      </c>
      <c r="Q1691" t="s"/>
      <c r="R1691" t="s">
        <v>79</v>
      </c>
      <c r="S1691" t="s">
        <v>2102</v>
      </c>
      <c r="T1691" t="s">
        <v>81</v>
      </c>
      <c r="U1691" t="s">
        <v>82</v>
      </c>
      <c r="V1691" t="s">
        <v>83</v>
      </c>
      <c r="W1691" t="s">
        <v>84</v>
      </c>
      <c r="X1691" t="s"/>
      <c r="Y1691" t="s">
        <v>85</v>
      </c>
      <c r="Z1691">
        <f>HYPERLINK("https://hotelmonitor-cachepage.eclerx.com/savepage/tk_15444262067519767_sr_2399.html","info")</f>
        <v/>
      </c>
      <c r="AA1691" t="n">
        <v>-3432384</v>
      </c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>
        <v>88</v>
      </c>
      <c r="AO1691" t="s"/>
      <c r="AP1691" t="n">
        <v>42</v>
      </c>
      <c r="AQ1691" t="s">
        <v>89</v>
      </c>
      <c r="AR1691" t="s"/>
      <c r="AS1691" t="s"/>
      <c r="AT1691" t="s">
        <v>90</v>
      </c>
      <c r="AU1691" t="s"/>
      <c r="AV1691" t="s"/>
      <c r="AW1691" t="s"/>
      <c r="AX1691" t="s"/>
      <c r="AY1691" t="n">
        <v>3432384</v>
      </c>
      <c r="AZ1691" t="s">
        <v>2101</v>
      </c>
      <c r="BA1691" t="s"/>
      <c r="BB1691" t="n">
        <v>212</v>
      </c>
      <c r="BC1691" t="n">
        <v>13.321481</v>
      </c>
      <c r="BD1691" t="n">
        <v>52.456402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92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2099</v>
      </c>
      <c r="F1692" t="n">
        <v>-1</v>
      </c>
      <c r="G1692" t="s">
        <v>74</v>
      </c>
      <c r="H1692" t="s">
        <v>75</v>
      </c>
      <c r="I1692" t="s"/>
      <c r="J1692" t="s">
        <v>74</v>
      </c>
      <c r="K1692" t="n">
        <v>99.68000000000001</v>
      </c>
      <c r="L1692" t="s">
        <v>76</v>
      </c>
      <c r="M1692" t="s"/>
      <c r="N1692" t="s">
        <v>113</v>
      </c>
      <c r="O1692" t="s">
        <v>78</v>
      </c>
      <c r="P1692" t="s">
        <v>2099</v>
      </c>
      <c r="Q1692" t="s"/>
      <c r="R1692" t="s">
        <v>79</v>
      </c>
      <c r="S1692" t="s">
        <v>2103</v>
      </c>
      <c r="T1692" t="s">
        <v>81</v>
      </c>
      <c r="U1692" t="s">
        <v>82</v>
      </c>
      <c r="V1692" t="s">
        <v>83</v>
      </c>
      <c r="W1692" t="s">
        <v>84</v>
      </c>
      <c r="X1692" t="s"/>
      <c r="Y1692" t="s">
        <v>85</v>
      </c>
      <c r="Z1692">
        <f>HYPERLINK("https://hotelmonitor-cachepage.eclerx.com/savepage/tk_15444262067519767_sr_2399.html","info")</f>
        <v/>
      </c>
      <c r="AA1692" t="n">
        <v>-3432384</v>
      </c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>
        <v>88</v>
      </c>
      <c r="AO1692" t="s"/>
      <c r="AP1692" t="n">
        <v>42</v>
      </c>
      <c r="AQ1692" t="s">
        <v>89</v>
      </c>
      <c r="AR1692" t="s"/>
      <c r="AS1692" t="s"/>
      <c r="AT1692" t="s">
        <v>90</v>
      </c>
      <c r="AU1692" t="s"/>
      <c r="AV1692" t="s"/>
      <c r="AW1692" t="s"/>
      <c r="AX1692" t="s"/>
      <c r="AY1692" t="n">
        <v>3432384</v>
      </c>
      <c r="AZ1692" t="s">
        <v>2101</v>
      </c>
      <c r="BA1692" t="s"/>
      <c r="BB1692" t="n">
        <v>212</v>
      </c>
      <c r="BC1692" t="n">
        <v>13.321481</v>
      </c>
      <c r="BD1692" t="n">
        <v>52.456402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92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2099</v>
      </c>
      <c r="F1693" t="n">
        <v>-1</v>
      </c>
      <c r="G1693" t="s">
        <v>74</v>
      </c>
      <c r="H1693" t="s">
        <v>75</v>
      </c>
      <c r="I1693" t="s"/>
      <c r="J1693" t="s">
        <v>74</v>
      </c>
      <c r="K1693" t="n">
        <v>127.68</v>
      </c>
      <c r="L1693" t="s">
        <v>76</v>
      </c>
      <c r="M1693" t="s"/>
      <c r="N1693" t="s">
        <v>179</v>
      </c>
      <c r="O1693" t="s">
        <v>78</v>
      </c>
      <c r="P1693" t="s">
        <v>2099</v>
      </c>
      <c r="Q1693" t="s"/>
      <c r="R1693" t="s">
        <v>79</v>
      </c>
      <c r="S1693" t="s">
        <v>2104</v>
      </c>
      <c r="T1693" t="s">
        <v>81</v>
      </c>
      <c r="U1693" t="s">
        <v>82</v>
      </c>
      <c r="V1693" t="s">
        <v>83</v>
      </c>
      <c r="W1693" t="s">
        <v>84</v>
      </c>
      <c r="X1693" t="s"/>
      <c r="Y1693" t="s">
        <v>85</v>
      </c>
      <c r="Z1693">
        <f>HYPERLINK("https://hotelmonitor-cachepage.eclerx.com/savepage/tk_15444262067519767_sr_2399.html","info")</f>
        <v/>
      </c>
      <c r="AA1693" t="n">
        <v>-3432384</v>
      </c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>
        <v>88</v>
      </c>
      <c r="AO1693" t="s"/>
      <c r="AP1693" t="n">
        <v>42</v>
      </c>
      <c r="AQ1693" t="s">
        <v>89</v>
      </c>
      <c r="AR1693" t="s"/>
      <c r="AS1693" t="s"/>
      <c r="AT1693" t="s">
        <v>90</v>
      </c>
      <c r="AU1693" t="s"/>
      <c r="AV1693" t="s"/>
      <c r="AW1693" t="s"/>
      <c r="AX1693" t="s"/>
      <c r="AY1693" t="n">
        <v>3432384</v>
      </c>
      <c r="AZ1693" t="s">
        <v>2101</v>
      </c>
      <c r="BA1693" t="s"/>
      <c r="BB1693" t="n">
        <v>212</v>
      </c>
      <c r="BC1693" t="n">
        <v>13.321481</v>
      </c>
      <c r="BD1693" t="n">
        <v>52.456402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92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2099</v>
      </c>
      <c r="F1694" t="n">
        <v>-1</v>
      </c>
      <c r="G1694" t="s">
        <v>74</v>
      </c>
      <c r="H1694" t="s">
        <v>75</v>
      </c>
      <c r="I1694" t="s"/>
      <c r="J1694" t="s">
        <v>74</v>
      </c>
      <c r="K1694" t="n">
        <v>169.12</v>
      </c>
      <c r="L1694" t="s">
        <v>76</v>
      </c>
      <c r="M1694" t="s"/>
      <c r="N1694" t="s">
        <v>193</v>
      </c>
      <c r="O1694" t="s">
        <v>78</v>
      </c>
      <c r="P1694" t="s">
        <v>2099</v>
      </c>
      <c r="Q1694" t="s"/>
      <c r="R1694" t="s">
        <v>79</v>
      </c>
      <c r="S1694" t="s">
        <v>2105</v>
      </c>
      <c r="T1694" t="s">
        <v>81</v>
      </c>
      <c r="U1694" t="s">
        <v>82</v>
      </c>
      <c r="V1694" t="s">
        <v>83</v>
      </c>
      <c r="W1694" t="s">
        <v>84</v>
      </c>
      <c r="X1694" t="s"/>
      <c r="Y1694" t="s">
        <v>85</v>
      </c>
      <c r="Z1694">
        <f>HYPERLINK("https://hotelmonitor-cachepage.eclerx.com/savepage/tk_15444262067519767_sr_2399.html","info")</f>
        <v/>
      </c>
      <c r="AA1694" t="n">
        <v>-3432384</v>
      </c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>
        <v>88</v>
      </c>
      <c r="AO1694" t="s"/>
      <c r="AP1694" t="n">
        <v>42</v>
      </c>
      <c r="AQ1694" t="s">
        <v>89</v>
      </c>
      <c r="AR1694" t="s"/>
      <c r="AS1694" t="s"/>
      <c r="AT1694" t="s">
        <v>90</v>
      </c>
      <c r="AU1694" t="s"/>
      <c r="AV1694" t="s"/>
      <c r="AW1694" t="s"/>
      <c r="AX1694" t="s"/>
      <c r="AY1694" t="n">
        <v>3432384</v>
      </c>
      <c r="AZ1694" t="s">
        <v>2101</v>
      </c>
      <c r="BA1694" t="s"/>
      <c r="BB1694" t="n">
        <v>212</v>
      </c>
      <c r="BC1694" t="n">
        <v>13.321481</v>
      </c>
      <c r="BD1694" t="n">
        <v>52.456402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92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2106</v>
      </c>
      <c r="F1695" t="n">
        <v>-1</v>
      </c>
      <c r="G1695" t="s">
        <v>74</v>
      </c>
      <c r="H1695" t="s">
        <v>75</v>
      </c>
      <c r="I1695" t="s"/>
      <c r="J1695" t="s">
        <v>74</v>
      </c>
      <c r="K1695" t="n">
        <v>97</v>
      </c>
      <c r="L1695" t="s">
        <v>76</v>
      </c>
      <c r="M1695" t="s"/>
      <c r="N1695" t="s">
        <v>121</v>
      </c>
      <c r="O1695" t="s">
        <v>78</v>
      </c>
      <c r="P1695" t="s">
        <v>2106</v>
      </c>
      <c r="Q1695" t="s"/>
      <c r="R1695" t="s">
        <v>119</v>
      </c>
      <c r="S1695" t="s">
        <v>305</v>
      </c>
      <c r="T1695" t="s">
        <v>81</v>
      </c>
      <c r="U1695" t="s">
        <v>82</v>
      </c>
      <c r="V1695" t="s">
        <v>83</v>
      </c>
      <c r="W1695" t="s">
        <v>108</v>
      </c>
      <c r="X1695" t="s"/>
      <c r="Y1695" t="s">
        <v>85</v>
      </c>
      <c r="Z1695">
        <f>HYPERLINK("https://hotelmonitor-cachepage.eclerx.com/savepage/tk_15444271219271617_sr_2399.html","info")</f>
        <v/>
      </c>
      <c r="AA1695" t="n">
        <v>-6796935</v>
      </c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>
        <v>88</v>
      </c>
      <c r="AO1695" t="s"/>
      <c r="AP1695" t="n">
        <v>309</v>
      </c>
      <c r="AQ1695" t="s">
        <v>89</v>
      </c>
      <c r="AR1695" t="s"/>
      <c r="AS1695" t="s"/>
      <c r="AT1695" t="s">
        <v>90</v>
      </c>
      <c r="AU1695" t="s"/>
      <c r="AV1695" t="s"/>
      <c r="AW1695" t="s"/>
      <c r="AX1695" t="s"/>
      <c r="AY1695" t="n">
        <v>6796935</v>
      </c>
      <c r="AZ1695" t="s">
        <v>2107</v>
      </c>
      <c r="BA1695" t="s"/>
      <c r="BB1695" t="n">
        <v>11528</v>
      </c>
      <c r="BC1695" t="n">
        <v>13.386115</v>
      </c>
      <c r="BD1695" t="n">
        <v>52.457015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92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2108</v>
      </c>
      <c r="F1696" t="n">
        <v>-1</v>
      </c>
      <c r="G1696" t="s">
        <v>74</v>
      </c>
      <c r="H1696" t="s">
        <v>75</v>
      </c>
      <c r="I1696" t="s"/>
      <c r="J1696" t="s">
        <v>74</v>
      </c>
      <c r="K1696" t="n">
        <v>54</v>
      </c>
      <c r="L1696" t="s">
        <v>76</v>
      </c>
      <c r="M1696" t="s"/>
      <c r="N1696" t="s">
        <v>121</v>
      </c>
      <c r="O1696" t="s">
        <v>78</v>
      </c>
      <c r="P1696" t="s">
        <v>2108</v>
      </c>
      <c r="Q1696" t="s"/>
      <c r="R1696" t="s">
        <v>119</v>
      </c>
      <c r="S1696" t="s">
        <v>170</v>
      </c>
      <c r="T1696" t="s">
        <v>81</v>
      </c>
      <c r="U1696" t="s">
        <v>82</v>
      </c>
      <c r="V1696" t="s">
        <v>83</v>
      </c>
      <c r="W1696" t="s">
        <v>108</v>
      </c>
      <c r="X1696" t="s"/>
      <c r="Y1696" t="s">
        <v>85</v>
      </c>
      <c r="Z1696">
        <f>HYPERLINK("https://hotelmonitor-cachepage.eclerx.com/savepage/tk_1544426470016859_sr_2399.html","info")</f>
        <v/>
      </c>
      <c r="AA1696" t="n">
        <v>-2071646</v>
      </c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>
        <v>88</v>
      </c>
      <c r="AO1696" t="s"/>
      <c r="AP1696" t="n">
        <v>120</v>
      </c>
      <c r="AQ1696" t="s">
        <v>89</v>
      </c>
      <c r="AR1696" t="s"/>
      <c r="AS1696" t="s"/>
      <c r="AT1696" t="s">
        <v>90</v>
      </c>
      <c r="AU1696" t="s"/>
      <c r="AV1696" t="s"/>
      <c r="AW1696" t="s"/>
      <c r="AX1696" t="s"/>
      <c r="AY1696" t="n">
        <v>2071646</v>
      </c>
      <c r="AZ1696" t="s">
        <v>2109</v>
      </c>
      <c r="BA1696" t="s"/>
      <c r="BB1696" t="n">
        <v>409439</v>
      </c>
      <c r="BC1696" t="n">
        <v>13.379916</v>
      </c>
      <c r="BD1696" t="n">
        <v>52.528863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92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2110</v>
      </c>
      <c r="F1697" t="n">
        <v>-1</v>
      </c>
      <c r="G1697" t="s">
        <v>74</v>
      </c>
      <c r="H1697" t="s">
        <v>75</v>
      </c>
      <c r="I1697" t="s"/>
      <c r="J1697" t="s">
        <v>74</v>
      </c>
      <c r="K1697" t="n">
        <v>53.2</v>
      </c>
      <c r="L1697" t="s">
        <v>76</v>
      </c>
      <c r="M1697" t="s"/>
      <c r="N1697" t="s">
        <v>158</v>
      </c>
      <c r="O1697" t="s">
        <v>78</v>
      </c>
      <c r="P1697" t="s">
        <v>2110</v>
      </c>
      <c r="Q1697" t="s"/>
      <c r="R1697" t="s">
        <v>119</v>
      </c>
      <c r="S1697" t="s">
        <v>2111</v>
      </c>
      <c r="T1697" t="s">
        <v>81</v>
      </c>
      <c r="U1697" t="s">
        <v>82</v>
      </c>
      <c r="V1697" t="s">
        <v>83</v>
      </c>
      <c r="W1697" t="s">
        <v>108</v>
      </c>
      <c r="X1697" t="s"/>
      <c r="Y1697" t="s">
        <v>85</v>
      </c>
      <c r="Z1697">
        <f>HYPERLINK("https://hotelmonitor-cachepage.eclerx.com/savepage/tk_1544427766064262_sr_2399.html","info")</f>
        <v/>
      </c>
      <c r="AA1697" t="n">
        <v>-6796918</v>
      </c>
      <c r="AB1697" t="s"/>
      <c r="AC1697" t="s"/>
      <c r="AD1697" t="s">
        <v>86</v>
      </c>
      <c r="AE1697" t="s"/>
      <c r="AF1697" t="s"/>
      <c r="AG1697" t="s"/>
      <c r="AH1697" t="s"/>
      <c r="AI1697" t="s"/>
      <c r="AJ1697" t="s"/>
      <c r="AK1697" t="s">
        <v>87</v>
      </c>
      <c r="AL1697" t="s"/>
      <c r="AM1697" t="s"/>
      <c r="AN1697" t="s">
        <v>88</v>
      </c>
      <c r="AO1697" t="s"/>
      <c r="AP1697" t="n">
        <v>502</v>
      </c>
      <c r="AQ1697" t="s">
        <v>89</v>
      </c>
      <c r="AR1697" t="s"/>
      <c r="AS1697" t="s"/>
      <c r="AT1697" t="s">
        <v>90</v>
      </c>
      <c r="AU1697" t="s"/>
      <c r="AV1697" t="s"/>
      <c r="AW1697" t="s"/>
      <c r="AX1697" t="s"/>
      <c r="AY1697" t="n">
        <v>6796918</v>
      </c>
      <c r="AZ1697" t="s">
        <v>2112</v>
      </c>
      <c r="BA1697" t="s"/>
      <c r="BB1697" t="n">
        <v>51090</v>
      </c>
      <c r="BC1697" t="n">
        <v>13.320191</v>
      </c>
      <c r="BD1697" t="n">
        <v>52.496218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92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2113</v>
      </c>
      <c r="F1698" t="n">
        <v>528423</v>
      </c>
      <c r="G1698" t="s">
        <v>74</v>
      </c>
      <c r="H1698" t="s">
        <v>75</v>
      </c>
      <c r="I1698" t="s"/>
      <c r="J1698" t="s">
        <v>74</v>
      </c>
      <c r="K1698" t="n">
        <v>86.77</v>
      </c>
      <c r="L1698" t="s">
        <v>76</v>
      </c>
      <c r="M1698" t="s"/>
      <c r="N1698" t="s">
        <v>158</v>
      </c>
      <c r="O1698" t="s">
        <v>78</v>
      </c>
      <c r="P1698" t="s">
        <v>2114</v>
      </c>
      <c r="Q1698" t="s"/>
      <c r="R1698" t="s">
        <v>79</v>
      </c>
      <c r="S1698" t="s">
        <v>2115</v>
      </c>
      <c r="T1698" t="s">
        <v>81</v>
      </c>
      <c r="U1698" t="s">
        <v>82</v>
      </c>
      <c r="V1698" t="s">
        <v>83</v>
      </c>
      <c r="W1698" t="s">
        <v>84</v>
      </c>
      <c r="X1698" t="s"/>
      <c r="Y1698" t="s">
        <v>85</v>
      </c>
      <c r="Z1698">
        <f>HYPERLINK("https://hotelmonitor-cachepage.eclerx.com/savepage/tk_15444263184792886_sr_2399.html","info")</f>
        <v/>
      </c>
      <c r="AA1698" t="n">
        <v>82053</v>
      </c>
      <c r="AB1698" t="s"/>
      <c r="AC1698" t="s"/>
      <c r="AD1698" t="s">
        <v>86</v>
      </c>
      <c r="AE1698" t="s"/>
      <c r="AF1698" t="s"/>
      <c r="AG1698" t="s"/>
      <c r="AH1698" t="s"/>
      <c r="AI1698" t="s"/>
      <c r="AJ1698" t="s"/>
      <c r="AK1698" t="s">
        <v>87</v>
      </c>
      <c r="AL1698" t="s"/>
      <c r="AM1698" t="s"/>
      <c r="AN1698" t="s">
        <v>88</v>
      </c>
      <c r="AO1698" t="s"/>
      <c r="AP1698" t="n">
        <v>76</v>
      </c>
      <c r="AQ1698" t="s">
        <v>89</v>
      </c>
      <c r="AR1698" t="s"/>
      <c r="AS1698" t="s"/>
      <c r="AT1698" t="s">
        <v>90</v>
      </c>
      <c r="AU1698" t="s"/>
      <c r="AV1698" t="s"/>
      <c r="AW1698" t="s"/>
      <c r="AX1698" t="s"/>
      <c r="AY1698" t="n">
        <v>955158</v>
      </c>
      <c r="AZ1698" t="s">
        <v>2116</v>
      </c>
      <c r="BA1698" t="s"/>
      <c r="BB1698" t="n">
        <v>254755</v>
      </c>
      <c r="BC1698" t="n">
        <v>13.338733</v>
      </c>
      <c r="BD1698" t="n">
        <v>52.502221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92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2113</v>
      </c>
      <c r="F1699" t="n">
        <v>528423</v>
      </c>
      <c r="G1699" t="s">
        <v>74</v>
      </c>
      <c r="H1699" t="s">
        <v>75</v>
      </c>
      <c r="I1699" t="s"/>
      <c r="J1699" t="s">
        <v>74</v>
      </c>
      <c r="K1699" t="n">
        <v>96.47</v>
      </c>
      <c r="L1699" t="s">
        <v>76</v>
      </c>
      <c r="M1699" t="s"/>
      <c r="N1699" t="s">
        <v>113</v>
      </c>
      <c r="O1699" t="s">
        <v>78</v>
      </c>
      <c r="P1699" t="s">
        <v>2114</v>
      </c>
      <c r="Q1699" t="s"/>
      <c r="R1699" t="s">
        <v>79</v>
      </c>
      <c r="S1699" t="s">
        <v>2117</v>
      </c>
      <c r="T1699" t="s">
        <v>81</v>
      </c>
      <c r="U1699" t="s">
        <v>82</v>
      </c>
      <c r="V1699" t="s">
        <v>83</v>
      </c>
      <c r="W1699" t="s">
        <v>84</v>
      </c>
      <c r="X1699" t="s"/>
      <c r="Y1699" t="s">
        <v>85</v>
      </c>
      <c r="Z1699">
        <f>HYPERLINK("https://hotelmonitor-cachepage.eclerx.com/savepage/tk_15444263184792886_sr_2399.html","info")</f>
        <v/>
      </c>
      <c r="AA1699" t="n">
        <v>82053</v>
      </c>
      <c r="AB1699" t="s"/>
      <c r="AC1699" t="s"/>
      <c r="AD1699" t="s">
        <v>86</v>
      </c>
      <c r="AE1699" t="s"/>
      <c r="AF1699" t="s"/>
      <c r="AG1699" t="s"/>
      <c r="AH1699" t="s"/>
      <c r="AI1699" t="s"/>
      <c r="AJ1699" t="s"/>
      <c r="AK1699" t="s">
        <v>87</v>
      </c>
      <c r="AL1699" t="s"/>
      <c r="AM1699" t="s"/>
      <c r="AN1699" t="s">
        <v>88</v>
      </c>
      <c r="AO1699" t="s"/>
      <c r="AP1699" t="n">
        <v>76</v>
      </c>
      <c r="AQ1699" t="s">
        <v>89</v>
      </c>
      <c r="AR1699" t="s"/>
      <c r="AS1699" t="s"/>
      <c r="AT1699" t="s">
        <v>90</v>
      </c>
      <c r="AU1699" t="s"/>
      <c r="AV1699" t="s"/>
      <c r="AW1699" t="s"/>
      <c r="AX1699" t="s"/>
      <c r="AY1699" t="n">
        <v>955158</v>
      </c>
      <c r="AZ1699" t="s">
        <v>2116</v>
      </c>
      <c r="BA1699" t="s"/>
      <c r="BB1699" t="n">
        <v>254755</v>
      </c>
      <c r="BC1699" t="n">
        <v>13.338733</v>
      </c>
      <c r="BD1699" t="n">
        <v>52.502221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92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2113</v>
      </c>
      <c r="F1700" t="n">
        <v>528423</v>
      </c>
      <c r="G1700" t="s">
        <v>74</v>
      </c>
      <c r="H1700" t="s">
        <v>75</v>
      </c>
      <c r="I1700" t="s"/>
      <c r="J1700" t="s">
        <v>74</v>
      </c>
      <c r="K1700" t="n">
        <v>110.25</v>
      </c>
      <c r="L1700" t="s">
        <v>76</v>
      </c>
      <c r="M1700" t="s"/>
      <c r="N1700" t="s">
        <v>131</v>
      </c>
      <c r="O1700" t="s">
        <v>78</v>
      </c>
      <c r="P1700" t="s">
        <v>2114</v>
      </c>
      <c r="Q1700" t="s"/>
      <c r="R1700" t="s">
        <v>79</v>
      </c>
      <c r="S1700" t="s">
        <v>1429</v>
      </c>
      <c r="T1700" t="s">
        <v>81</v>
      </c>
      <c r="U1700" t="s">
        <v>82</v>
      </c>
      <c r="V1700" t="s">
        <v>83</v>
      </c>
      <c r="W1700" t="s">
        <v>84</v>
      </c>
      <c r="X1700" t="s"/>
      <c r="Y1700" t="s">
        <v>85</v>
      </c>
      <c r="Z1700">
        <f>HYPERLINK("https://hotelmonitor-cachepage.eclerx.com/savepage/tk_15444263184792886_sr_2399.html","info")</f>
        <v/>
      </c>
      <c r="AA1700" t="n">
        <v>82053</v>
      </c>
      <c r="AB1700" t="s"/>
      <c r="AC1700" t="s"/>
      <c r="AD1700" t="s">
        <v>86</v>
      </c>
      <c r="AE1700" t="s"/>
      <c r="AF1700" t="s"/>
      <c r="AG1700" t="s"/>
      <c r="AH1700" t="s"/>
      <c r="AI1700" t="s"/>
      <c r="AJ1700" t="s"/>
      <c r="AK1700" t="s">
        <v>87</v>
      </c>
      <c r="AL1700" t="s"/>
      <c r="AM1700" t="s"/>
      <c r="AN1700" t="s">
        <v>88</v>
      </c>
      <c r="AO1700" t="s"/>
      <c r="AP1700" t="n">
        <v>76</v>
      </c>
      <c r="AQ1700" t="s">
        <v>89</v>
      </c>
      <c r="AR1700" t="s"/>
      <c r="AS1700" t="s"/>
      <c r="AT1700" t="s">
        <v>90</v>
      </c>
      <c r="AU1700" t="s"/>
      <c r="AV1700" t="s"/>
      <c r="AW1700" t="s"/>
      <c r="AX1700" t="s"/>
      <c r="AY1700" t="n">
        <v>955158</v>
      </c>
      <c r="AZ1700" t="s">
        <v>2116</v>
      </c>
      <c r="BA1700" t="s"/>
      <c r="BB1700" t="n">
        <v>254755</v>
      </c>
      <c r="BC1700" t="n">
        <v>13.338733</v>
      </c>
      <c r="BD1700" t="n">
        <v>52.502221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92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2113</v>
      </c>
      <c r="F1701" t="n">
        <v>528423</v>
      </c>
      <c r="G1701" t="s">
        <v>74</v>
      </c>
      <c r="H1701" t="s">
        <v>75</v>
      </c>
      <c r="I1701" t="s"/>
      <c r="J1701" t="s">
        <v>74</v>
      </c>
      <c r="K1701" t="n">
        <v>113.02</v>
      </c>
      <c r="L1701" t="s">
        <v>76</v>
      </c>
      <c r="M1701" t="s"/>
      <c r="N1701" t="s">
        <v>129</v>
      </c>
      <c r="O1701" t="s">
        <v>78</v>
      </c>
      <c r="P1701" t="s">
        <v>2114</v>
      </c>
      <c r="Q1701" t="s"/>
      <c r="R1701" t="s">
        <v>79</v>
      </c>
      <c r="S1701" t="s">
        <v>2118</v>
      </c>
      <c r="T1701" t="s">
        <v>81</v>
      </c>
      <c r="U1701" t="s">
        <v>82</v>
      </c>
      <c r="V1701" t="s">
        <v>83</v>
      </c>
      <c r="W1701" t="s">
        <v>84</v>
      </c>
      <c r="X1701" t="s"/>
      <c r="Y1701" t="s">
        <v>85</v>
      </c>
      <c r="Z1701">
        <f>HYPERLINK("https://hotelmonitor-cachepage.eclerx.com/savepage/tk_15444263184792886_sr_2399.html","info")</f>
        <v/>
      </c>
      <c r="AA1701" t="n">
        <v>82053</v>
      </c>
      <c r="AB1701" t="s"/>
      <c r="AC1701" t="s"/>
      <c r="AD1701" t="s">
        <v>86</v>
      </c>
      <c r="AE1701" t="s"/>
      <c r="AF1701" t="s"/>
      <c r="AG1701" t="s"/>
      <c r="AH1701" t="s"/>
      <c r="AI1701" t="s"/>
      <c r="AJ1701" t="s"/>
      <c r="AK1701" t="s">
        <v>87</v>
      </c>
      <c r="AL1701" t="s"/>
      <c r="AM1701" t="s"/>
      <c r="AN1701" t="s">
        <v>88</v>
      </c>
      <c r="AO1701" t="s"/>
      <c r="AP1701" t="n">
        <v>76</v>
      </c>
      <c r="AQ1701" t="s">
        <v>89</v>
      </c>
      <c r="AR1701" t="s"/>
      <c r="AS1701" t="s"/>
      <c r="AT1701" t="s">
        <v>90</v>
      </c>
      <c r="AU1701" t="s"/>
      <c r="AV1701" t="s"/>
      <c r="AW1701" t="s"/>
      <c r="AX1701" t="s"/>
      <c r="AY1701" t="n">
        <v>955158</v>
      </c>
      <c r="AZ1701" t="s">
        <v>2116</v>
      </c>
      <c r="BA1701" t="s"/>
      <c r="BB1701" t="n">
        <v>254755</v>
      </c>
      <c r="BC1701" t="n">
        <v>13.338733</v>
      </c>
      <c r="BD1701" t="n">
        <v>52.502221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92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2119</v>
      </c>
      <c r="F1702" t="n">
        <v>76859</v>
      </c>
      <c r="G1702" t="s">
        <v>74</v>
      </c>
      <c r="H1702" t="s">
        <v>75</v>
      </c>
      <c r="I1702" t="s"/>
      <c r="J1702" t="s">
        <v>74</v>
      </c>
      <c r="K1702" t="n">
        <v>70.75</v>
      </c>
      <c r="L1702" t="s">
        <v>76</v>
      </c>
      <c r="M1702" t="s"/>
      <c r="N1702" t="s">
        <v>158</v>
      </c>
      <c r="O1702" t="s">
        <v>78</v>
      </c>
      <c r="P1702" t="s">
        <v>2119</v>
      </c>
      <c r="Q1702" t="s"/>
      <c r="R1702" t="s">
        <v>79</v>
      </c>
      <c r="S1702" t="s">
        <v>2120</v>
      </c>
      <c r="T1702" t="s">
        <v>81</v>
      </c>
      <c r="U1702" t="s">
        <v>82</v>
      </c>
      <c r="V1702" t="s">
        <v>83</v>
      </c>
      <c r="W1702" t="s">
        <v>84</v>
      </c>
      <c r="X1702" t="s"/>
      <c r="Y1702" t="s">
        <v>85</v>
      </c>
      <c r="Z1702">
        <f>HYPERLINK("https://hotelmonitor-cachepage.eclerx.com/savepage/tk_15444265826415756_sr_2399.html","info")</f>
        <v/>
      </c>
      <c r="AA1702" t="n">
        <v>17702</v>
      </c>
      <c r="AB1702" t="s"/>
      <c r="AC1702" t="s"/>
      <c r="AD1702" t="s">
        <v>86</v>
      </c>
      <c r="AE1702" t="s"/>
      <c r="AF1702" t="s"/>
      <c r="AG1702" t="s"/>
      <c r="AH1702" t="s"/>
      <c r="AI1702" t="s"/>
      <c r="AJ1702" t="s"/>
      <c r="AK1702" t="s">
        <v>87</v>
      </c>
      <c r="AL1702" t="s"/>
      <c r="AM1702" t="s"/>
      <c r="AN1702" t="s">
        <v>88</v>
      </c>
      <c r="AO1702" t="s"/>
      <c r="AP1702" t="n">
        <v>151</v>
      </c>
      <c r="AQ1702" t="s">
        <v>89</v>
      </c>
      <c r="AR1702" t="s"/>
      <c r="AS1702" t="s"/>
      <c r="AT1702" t="s">
        <v>90</v>
      </c>
      <c r="AU1702" t="s"/>
      <c r="AV1702" t="s"/>
      <c r="AW1702" t="s"/>
      <c r="AX1702" t="s"/>
      <c r="AY1702" t="n">
        <v>1626198</v>
      </c>
      <c r="AZ1702" t="s">
        <v>2121</v>
      </c>
      <c r="BA1702" t="s"/>
      <c r="BB1702" t="n">
        <v>3200</v>
      </c>
      <c r="BC1702" t="n">
        <v>13.305938</v>
      </c>
      <c r="BD1702" t="n">
        <v>52.50658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92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2119</v>
      </c>
      <c r="F1703" t="n">
        <v>76859</v>
      </c>
      <c r="G1703" t="s">
        <v>74</v>
      </c>
      <c r="H1703" t="s">
        <v>75</v>
      </c>
      <c r="I1703" t="s"/>
      <c r="J1703" t="s">
        <v>74</v>
      </c>
      <c r="K1703" t="n">
        <v>85.79000000000001</v>
      </c>
      <c r="L1703" t="s">
        <v>76</v>
      </c>
      <c r="M1703" t="s"/>
      <c r="N1703" t="s">
        <v>2122</v>
      </c>
      <c r="O1703" t="s">
        <v>78</v>
      </c>
      <c r="P1703" t="s">
        <v>2119</v>
      </c>
      <c r="Q1703" t="s"/>
      <c r="R1703" t="s">
        <v>79</v>
      </c>
      <c r="S1703" t="s">
        <v>2123</v>
      </c>
      <c r="T1703" t="s">
        <v>81</v>
      </c>
      <c r="U1703" t="s">
        <v>82</v>
      </c>
      <c r="V1703" t="s">
        <v>83</v>
      </c>
      <c r="W1703" t="s">
        <v>84</v>
      </c>
      <c r="X1703" t="s"/>
      <c r="Y1703" t="s">
        <v>85</v>
      </c>
      <c r="Z1703">
        <f>HYPERLINK("https://hotelmonitor-cachepage.eclerx.com/savepage/tk_15444265826415756_sr_2399.html","info")</f>
        <v/>
      </c>
      <c r="AA1703" t="n">
        <v>17702</v>
      </c>
      <c r="AB1703" t="s"/>
      <c r="AC1703" t="s"/>
      <c r="AD1703" t="s">
        <v>86</v>
      </c>
      <c r="AE1703" t="s"/>
      <c r="AF1703" t="s"/>
      <c r="AG1703" t="s"/>
      <c r="AH1703" t="s"/>
      <c r="AI1703" t="s"/>
      <c r="AJ1703" t="s"/>
      <c r="AK1703" t="s">
        <v>87</v>
      </c>
      <c r="AL1703" t="s"/>
      <c r="AM1703" t="s"/>
      <c r="AN1703" t="s">
        <v>88</v>
      </c>
      <c r="AO1703" t="s"/>
      <c r="AP1703" t="n">
        <v>151</v>
      </c>
      <c r="AQ1703" t="s">
        <v>89</v>
      </c>
      <c r="AR1703" t="s"/>
      <c r="AS1703" t="s"/>
      <c r="AT1703" t="s">
        <v>90</v>
      </c>
      <c r="AU1703" t="s"/>
      <c r="AV1703" t="s"/>
      <c r="AW1703" t="s"/>
      <c r="AX1703" t="s"/>
      <c r="AY1703" t="n">
        <v>1626198</v>
      </c>
      <c r="AZ1703" t="s">
        <v>2121</v>
      </c>
      <c r="BA1703" t="s"/>
      <c r="BB1703" t="n">
        <v>3200</v>
      </c>
      <c r="BC1703" t="n">
        <v>13.305938</v>
      </c>
      <c r="BD1703" t="n">
        <v>52.50658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92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2119</v>
      </c>
      <c r="F1704" t="n">
        <v>76859</v>
      </c>
      <c r="G1704" t="s">
        <v>74</v>
      </c>
      <c r="H1704" t="s">
        <v>75</v>
      </c>
      <c r="I1704" t="s"/>
      <c r="J1704" t="s">
        <v>74</v>
      </c>
      <c r="K1704" t="n">
        <v>114.3</v>
      </c>
      <c r="L1704" t="s">
        <v>76</v>
      </c>
      <c r="M1704" t="s"/>
      <c r="N1704" t="s">
        <v>2124</v>
      </c>
      <c r="O1704" t="s">
        <v>78</v>
      </c>
      <c r="P1704" t="s">
        <v>2119</v>
      </c>
      <c r="Q1704" t="s"/>
      <c r="R1704" t="s">
        <v>79</v>
      </c>
      <c r="S1704" t="s">
        <v>2125</v>
      </c>
      <c r="T1704" t="s">
        <v>81</v>
      </c>
      <c r="U1704" t="s">
        <v>82</v>
      </c>
      <c r="V1704" t="s">
        <v>83</v>
      </c>
      <c r="W1704" t="s">
        <v>108</v>
      </c>
      <c r="X1704" t="s"/>
      <c r="Y1704" t="s">
        <v>85</v>
      </c>
      <c r="Z1704">
        <f>HYPERLINK("https://hotelmonitor-cachepage.eclerx.com/savepage/tk_15444265826415756_sr_2399.html","info")</f>
        <v/>
      </c>
      <c r="AA1704" t="n">
        <v>17702</v>
      </c>
      <c r="AB1704" t="s"/>
      <c r="AC1704" t="s"/>
      <c r="AD1704" t="s">
        <v>86</v>
      </c>
      <c r="AE1704" t="s"/>
      <c r="AF1704" t="s"/>
      <c r="AG1704" t="s"/>
      <c r="AH1704" t="s"/>
      <c r="AI1704" t="s"/>
      <c r="AJ1704" t="s"/>
      <c r="AK1704" t="s">
        <v>87</v>
      </c>
      <c r="AL1704" t="s"/>
      <c r="AM1704" t="s"/>
      <c r="AN1704" t="s">
        <v>88</v>
      </c>
      <c r="AO1704" t="s"/>
      <c r="AP1704" t="n">
        <v>151</v>
      </c>
      <c r="AQ1704" t="s">
        <v>89</v>
      </c>
      <c r="AR1704" t="s"/>
      <c r="AS1704" t="s"/>
      <c r="AT1704" t="s">
        <v>90</v>
      </c>
      <c r="AU1704" t="s"/>
      <c r="AV1704" t="s"/>
      <c r="AW1704" t="s"/>
      <c r="AX1704" t="s"/>
      <c r="AY1704" t="n">
        <v>1626198</v>
      </c>
      <c r="AZ1704" t="s">
        <v>2121</v>
      </c>
      <c r="BA1704" t="s"/>
      <c r="BB1704" t="n">
        <v>3200</v>
      </c>
      <c r="BC1704" t="n">
        <v>13.305938</v>
      </c>
      <c r="BD1704" t="n">
        <v>52.50658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92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2126</v>
      </c>
      <c r="F1705" t="n">
        <v>-1</v>
      </c>
      <c r="G1705" t="s">
        <v>74</v>
      </c>
      <c r="H1705" t="s">
        <v>75</v>
      </c>
      <c r="I1705" t="s"/>
      <c r="J1705" t="s">
        <v>74</v>
      </c>
      <c r="K1705" t="n">
        <v>130</v>
      </c>
      <c r="L1705" t="s">
        <v>76</v>
      </c>
      <c r="M1705" t="s"/>
      <c r="N1705" t="s">
        <v>113</v>
      </c>
      <c r="O1705" t="s">
        <v>78</v>
      </c>
      <c r="P1705" t="s">
        <v>2126</v>
      </c>
      <c r="Q1705" t="s"/>
      <c r="R1705" t="s">
        <v>119</v>
      </c>
      <c r="S1705" t="s">
        <v>280</v>
      </c>
      <c r="T1705" t="s">
        <v>81</v>
      </c>
      <c r="U1705" t="s">
        <v>82</v>
      </c>
      <c r="V1705" t="s">
        <v>83</v>
      </c>
      <c r="W1705" t="s">
        <v>108</v>
      </c>
      <c r="X1705" t="s"/>
      <c r="Y1705" t="s">
        <v>85</v>
      </c>
      <c r="Z1705">
        <f>HYPERLINK("https://hotelmonitor-cachepage.eclerx.com/savepage/tk_15444272220230412_sr_2399.html","info")</f>
        <v/>
      </c>
      <c r="AA1705" t="n">
        <v>-2071476</v>
      </c>
      <c r="AB1705" t="s"/>
      <c r="AC1705" t="s"/>
      <c r="AD1705" t="s">
        <v>86</v>
      </c>
      <c r="AE1705" t="s"/>
      <c r="AF1705" t="s"/>
      <c r="AG1705" t="s"/>
      <c r="AH1705" t="s"/>
      <c r="AI1705" t="s"/>
      <c r="AJ1705" t="s"/>
      <c r="AK1705" t="s">
        <v>87</v>
      </c>
      <c r="AL1705" t="s"/>
      <c r="AM1705" t="s"/>
      <c r="AN1705" t="s">
        <v>88</v>
      </c>
      <c r="AO1705" t="s"/>
      <c r="AP1705" t="n">
        <v>340</v>
      </c>
      <c r="AQ1705" t="s">
        <v>89</v>
      </c>
      <c r="AR1705" t="s"/>
      <c r="AS1705" t="s"/>
      <c r="AT1705" t="s">
        <v>90</v>
      </c>
      <c r="AU1705" t="s"/>
      <c r="AV1705" t="s"/>
      <c r="AW1705" t="s"/>
      <c r="AX1705" t="s"/>
      <c r="AY1705" t="n">
        <v>2071476</v>
      </c>
      <c r="AZ1705" t="s">
        <v>2127</v>
      </c>
      <c r="BA1705" t="s"/>
      <c r="BB1705" t="n">
        <v>32002</v>
      </c>
      <c r="BC1705" t="n">
        <v>13.3375</v>
      </c>
      <c r="BD1705" t="n">
        <v>52.47006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92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2126</v>
      </c>
      <c r="F1706" t="n">
        <v>-1</v>
      </c>
      <c r="G1706" t="s">
        <v>74</v>
      </c>
      <c r="H1706" t="s">
        <v>75</v>
      </c>
      <c r="I1706" t="s"/>
      <c r="J1706" t="s">
        <v>74</v>
      </c>
      <c r="K1706" t="n">
        <v>260</v>
      </c>
      <c r="L1706" t="s">
        <v>76</v>
      </c>
      <c r="M1706" t="s"/>
      <c r="N1706" t="s">
        <v>129</v>
      </c>
      <c r="O1706" t="s">
        <v>78</v>
      </c>
      <c r="P1706" t="s">
        <v>2126</v>
      </c>
      <c r="Q1706" t="s"/>
      <c r="R1706" t="s">
        <v>119</v>
      </c>
      <c r="S1706" t="s">
        <v>2128</v>
      </c>
      <c r="T1706" t="s">
        <v>81</v>
      </c>
      <c r="U1706" t="s">
        <v>82</v>
      </c>
      <c r="V1706" t="s">
        <v>83</v>
      </c>
      <c r="W1706" t="s">
        <v>108</v>
      </c>
      <c r="X1706" t="s"/>
      <c r="Y1706" t="s">
        <v>85</v>
      </c>
      <c r="Z1706">
        <f>HYPERLINK("https://hotelmonitor-cachepage.eclerx.com/savepage/tk_15444272220230412_sr_2399.html","info")</f>
        <v/>
      </c>
      <c r="AA1706" t="n">
        <v>-2071476</v>
      </c>
      <c r="AB1706" t="s"/>
      <c r="AC1706" t="s"/>
      <c r="AD1706" t="s">
        <v>86</v>
      </c>
      <c r="AE1706" t="s"/>
      <c r="AF1706" t="s"/>
      <c r="AG1706" t="s"/>
      <c r="AH1706" t="s"/>
      <c r="AI1706" t="s"/>
      <c r="AJ1706" t="s"/>
      <c r="AK1706" t="s">
        <v>87</v>
      </c>
      <c r="AL1706" t="s"/>
      <c r="AM1706" t="s"/>
      <c r="AN1706" t="s">
        <v>88</v>
      </c>
      <c r="AO1706" t="s"/>
      <c r="AP1706" t="n">
        <v>340</v>
      </c>
      <c r="AQ1706" t="s">
        <v>89</v>
      </c>
      <c r="AR1706" t="s"/>
      <c r="AS1706" t="s"/>
      <c r="AT1706" t="s">
        <v>90</v>
      </c>
      <c r="AU1706" t="s"/>
      <c r="AV1706" t="s"/>
      <c r="AW1706" t="s"/>
      <c r="AX1706" t="s"/>
      <c r="AY1706" t="n">
        <v>2071476</v>
      </c>
      <c r="AZ1706" t="s">
        <v>2127</v>
      </c>
      <c r="BA1706" t="s"/>
      <c r="BB1706" t="n">
        <v>32002</v>
      </c>
      <c r="BC1706" t="n">
        <v>13.3375</v>
      </c>
      <c r="BD1706" t="n">
        <v>52.47006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92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2129</v>
      </c>
      <c r="F1707" t="n">
        <v>-1</v>
      </c>
      <c r="G1707" t="s">
        <v>74</v>
      </c>
      <c r="H1707" t="s">
        <v>75</v>
      </c>
      <c r="I1707" t="s"/>
      <c r="J1707" t="s">
        <v>74</v>
      </c>
      <c r="K1707" t="n">
        <v>65</v>
      </c>
      <c r="L1707" t="s">
        <v>76</v>
      </c>
      <c r="M1707" t="s"/>
      <c r="N1707" t="s">
        <v>113</v>
      </c>
      <c r="O1707" t="s">
        <v>78</v>
      </c>
      <c r="P1707" t="s">
        <v>2129</v>
      </c>
      <c r="Q1707" t="s"/>
      <c r="R1707" t="s">
        <v>119</v>
      </c>
      <c r="S1707" t="s">
        <v>311</v>
      </c>
      <c r="T1707" t="s">
        <v>81</v>
      </c>
      <c r="U1707" t="s">
        <v>82</v>
      </c>
      <c r="V1707" t="s">
        <v>83</v>
      </c>
      <c r="W1707" t="s">
        <v>108</v>
      </c>
      <c r="X1707" t="s"/>
      <c r="Y1707" t="s">
        <v>85</v>
      </c>
      <c r="Z1707">
        <f>HYPERLINK("https://hotelmonitor-cachepage.eclerx.com/savepage/tk_15444277797770212_sr_2399.html","info")</f>
        <v/>
      </c>
      <c r="AA1707" t="n">
        <v>-5009385</v>
      </c>
      <c r="AB1707" t="s"/>
      <c r="AC1707" t="s"/>
      <c r="AD1707" t="s">
        <v>86</v>
      </c>
      <c r="AE1707" t="s"/>
      <c r="AF1707" t="s"/>
      <c r="AG1707" t="s"/>
      <c r="AH1707" t="s"/>
      <c r="AI1707" t="s"/>
      <c r="AJ1707" t="s"/>
      <c r="AK1707" t="s">
        <v>87</v>
      </c>
      <c r="AL1707" t="s"/>
      <c r="AM1707" t="s"/>
      <c r="AN1707" t="s">
        <v>88</v>
      </c>
      <c r="AO1707" t="s"/>
      <c r="AP1707" t="n">
        <v>507</v>
      </c>
      <c r="AQ1707" t="s">
        <v>89</v>
      </c>
      <c r="AR1707" t="s"/>
      <c r="AS1707" t="s"/>
      <c r="AT1707" t="s">
        <v>90</v>
      </c>
      <c r="AU1707" t="s"/>
      <c r="AV1707" t="s"/>
      <c r="AW1707" t="s"/>
      <c r="AX1707" t="s"/>
      <c r="AY1707" t="n">
        <v>5009385</v>
      </c>
      <c r="AZ1707" t="s">
        <v>2130</v>
      </c>
      <c r="BA1707" t="s"/>
      <c r="BB1707" t="n">
        <v>932133</v>
      </c>
      <c r="BC1707" t="n">
        <v>13.525731</v>
      </c>
      <c r="BD1707" t="n">
        <v>52.48406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92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2131</v>
      </c>
      <c r="F1708" t="n">
        <v>311343</v>
      </c>
      <c r="G1708" t="s">
        <v>74</v>
      </c>
      <c r="H1708" t="s">
        <v>75</v>
      </c>
      <c r="I1708" t="s"/>
      <c r="J1708" t="s">
        <v>74</v>
      </c>
      <c r="K1708" t="n">
        <v>66.94</v>
      </c>
      <c r="L1708" t="s">
        <v>76</v>
      </c>
      <c r="M1708" t="s"/>
      <c r="N1708" t="s">
        <v>2132</v>
      </c>
      <c r="O1708" t="s">
        <v>78</v>
      </c>
      <c r="P1708" t="s">
        <v>2133</v>
      </c>
      <c r="Q1708" t="s"/>
      <c r="R1708" t="s">
        <v>119</v>
      </c>
      <c r="S1708" t="s">
        <v>2134</v>
      </c>
      <c r="T1708" t="s">
        <v>81</v>
      </c>
      <c r="U1708" t="s">
        <v>82</v>
      </c>
      <c r="V1708" t="s">
        <v>83</v>
      </c>
      <c r="W1708" t="s">
        <v>84</v>
      </c>
      <c r="X1708" t="s"/>
      <c r="Y1708" t="s">
        <v>85</v>
      </c>
      <c r="Z1708">
        <f>HYPERLINK("https://hotelmonitor-cachepage.eclerx.com/savepage/tk_15444267244922066_sr_2399.html","info")</f>
        <v/>
      </c>
      <c r="AA1708" t="n">
        <v>53114</v>
      </c>
      <c r="AB1708" t="s"/>
      <c r="AC1708" t="s"/>
      <c r="AD1708" t="s">
        <v>86</v>
      </c>
      <c r="AE1708" t="s"/>
      <c r="AF1708" t="s"/>
      <c r="AG1708" t="s"/>
      <c r="AH1708" t="s"/>
      <c r="AI1708" t="s"/>
      <c r="AJ1708" t="s"/>
      <c r="AK1708" t="s">
        <v>87</v>
      </c>
      <c r="AL1708" t="s"/>
      <c r="AM1708" t="s"/>
      <c r="AN1708" t="s">
        <v>88</v>
      </c>
      <c r="AO1708" t="s"/>
      <c r="AP1708" t="n">
        <v>194</v>
      </c>
      <c r="AQ1708" t="s">
        <v>89</v>
      </c>
      <c r="AR1708" t="s"/>
      <c r="AS1708" t="s"/>
      <c r="AT1708" t="s">
        <v>90</v>
      </c>
      <c r="AU1708" t="s"/>
      <c r="AV1708" t="s"/>
      <c r="AW1708" t="s"/>
      <c r="AX1708" t="s"/>
      <c r="AY1708" t="n">
        <v>937655</v>
      </c>
      <c r="AZ1708" t="s">
        <v>2135</v>
      </c>
      <c r="BA1708" t="s"/>
      <c r="BB1708" t="n">
        <v>66454</v>
      </c>
      <c r="BC1708" t="n">
        <v>13.534733</v>
      </c>
      <c r="BD1708" t="n">
        <v>52.432252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92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2131</v>
      </c>
      <c r="F1709" t="n">
        <v>311343</v>
      </c>
      <c r="G1709" t="s">
        <v>74</v>
      </c>
      <c r="H1709" t="s">
        <v>75</v>
      </c>
      <c r="I1709" t="s"/>
      <c r="J1709" t="s">
        <v>74</v>
      </c>
      <c r="K1709" t="n">
        <v>92.59999999999999</v>
      </c>
      <c r="L1709" t="s">
        <v>76</v>
      </c>
      <c r="M1709" t="s"/>
      <c r="N1709" t="s">
        <v>129</v>
      </c>
      <c r="O1709" t="s">
        <v>78</v>
      </c>
      <c r="P1709" t="s">
        <v>2133</v>
      </c>
      <c r="Q1709" t="s"/>
      <c r="R1709" t="s">
        <v>119</v>
      </c>
      <c r="S1709" t="s">
        <v>2136</v>
      </c>
      <c r="T1709" t="s">
        <v>81</v>
      </c>
      <c r="U1709" t="s">
        <v>82</v>
      </c>
      <c r="V1709" t="s">
        <v>83</v>
      </c>
      <c r="W1709" t="s">
        <v>84</v>
      </c>
      <c r="X1709" t="s"/>
      <c r="Y1709" t="s">
        <v>85</v>
      </c>
      <c r="Z1709">
        <f>HYPERLINK("https://hotelmonitor-cachepage.eclerx.com/savepage/tk_15444267244922066_sr_2399.html","info")</f>
        <v/>
      </c>
      <c r="AA1709" t="n">
        <v>53114</v>
      </c>
      <c r="AB1709" t="s"/>
      <c r="AC1709" t="s"/>
      <c r="AD1709" t="s">
        <v>86</v>
      </c>
      <c r="AE1709" t="s"/>
      <c r="AF1709" t="s"/>
      <c r="AG1709" t="s"/>
      <c r="AH1709" t="s"/>
      <c r="AI1709" t="s"/>
      <c r="AJ1709" t="s"/>
      <c r="AK1709" t="s">
        <v>87</v>
      </c>
      <c r="AL1709" t="s"/>
      <c r="AM1709" t="s"/>
      <c r="AN1709" t="s">
        <v>88</v>
      </c>
      <c r="AO1709" t="s"/>
      <c r="AP1709" t="n">
        <v>194</v>
      </c>
      <c r="AQ1709" t="s">
        <v>89</v>
      </c>
      <c r="AR1709" t="s"/>
      <c r="AS1709" t="s"/>
      <c r="AT1709" t="s">
        <v>90</v>
      </c>
      <c r="AU1709" t="s"/>
      <c r="AV1709" t="s"/>
      <c r="AW1709" t="s"/>
      <c r="AX1709" t="s"/>
      <c r="AY1709" t="n">
        <v>937655</v>
      </c>
      <c r="AZ1709" t="s">
        <v>2135</v>
      </c>
      <c r="BA1709" t="s"/>
      <c r="BB1709" t="n">
        <v>66454</v>
      </c>
      <c r="BC1709" t="n">
        <v>13.534733</v>
      </c>
      <c r="BD1709" t="n">
        <v>52.432252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92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2137</v>
      </c>
      <c r="F1710" t="n">
        <v>-1</v>
      </c>
      <c r="G1710" t="s">
        <v>74</v>
      </c>
      <c r="H1710" t="s">
        <v>75</v>
      </c>
      <c r="I1710" t="s"/>
      <c r="J1710" t="s">
        <v>74</v>
      </c>
      <c r="K1710" t="n">
        <v>85</v>
      </c>
      <c r="L1710" t="s">
        <v>76</v>
      </c>
      <c r="M1710" t="s"/>
      <c r="N1710" t="s">
        <v>121</v>
      </c>
      <c r="O1710" t="s">
        <v>78</v>
      </c>
      <c r="P1710" t="s">
        <v>2137</v>
      </c>
      <c r="Q1710" t="s"/>
      <c r="R1710" t="s">
        <v>114</v>
      </c>
      <c r="S1710" t="s">
        <v>412</v>
      </c>
      <c r="T1710" t="s">
        <v>81</v>
      </c>
      <c r="U1710" t="s">
        <v>82</v>
      </c>
      <c r="V1710" t="s">
        <v>83</v>
      </c>
      <c r="W1710" t="s">
        <v>108</v>
      </c>
      <c r="X1710" t="s"/>
      <c r="Y1710" t="s">
        <v>85</v>
      </c>
      <c r="Z1710">
        <f>HYPERLINK("https://hotelmonitor-cachepage.eclerx.com/savepage/tk_1544426270220104_sr_2399.html","info")</f>
        <v/>
      </c>
      <c r="AA1710" t="n">
        <v>-2071520</v>
      </c>
      <c r="AB1710" t="s"/>
      <c r="AC1710" t="s"/>
      <c r="AD1710" t="s">
        <v>86</v>
      </c>
      <c r="AE1710" t="s"/>
      <c r="AF1710" t="s"/>
      <c r="AG1710" t="s"/>
      <c r="AH1710" t="s"/>
      <c r="AI1710" t="s"/>
      <c r="AJ1710" t="s"/>
      <c r="AK1710" t="s">
        <v>87</v>
      </c>
      <c r="AL1710" t="s"/>
      <c r="AM1710" t="s"/>
      <c r="AN1710" t="s">
        <v>88</v>
      </c>
      <c r="AO1710" t="s"/>
      <c r="AP1710" t="n">
        <v>61</v>
      </c>
      <c r="AQ1710" t="s">
        <v>89</v>
      </c>
      <c r="AR1710" t="s"/>
      <c r="AS1710" t="s"/>
      <c r="AT1710" t="s">
        <v>90</v>
      </c>
      <c r="AU1710" t="s"/>
      <c r="AV1710" t="s"/>
      <c r="AW1710" t="s"/>
      <c r="AX1710" t="s"/>
      <c r="AY1710" t="n">
        <v>2071520</v>
      </c>
      <c r="AZ1710" t="s">
        <v>2138</v>
      </c>
      <c r="BA1710" t="s"/>
      <c r="BB1710" t="n">
        <v>544195</v>
      </c>
      <c r="BC1710" t="n">
        <v>13.293309</v>
      </c>
      <c r="BD1710" t="n">
        <v>52.443781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92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2139</v>
      </c>
      <c r="F1711" t="n">
        <v>1763819</v>
      </c>
      <c r="G1711" t="s">
        <v>74</v>
      </c>
      <c r="H1711" t="s">
        <v>75</v>
      </c>
      <c r="I1711" t="s"/>
      <c r="J1711" t="s">
        <v>74</v>
      </c>
      <c r="K1711" t="n">
        <v>49.5</v>
      </c>
      <c r="L1711" t="s">
        <v>76</v>
      </c>
      <c r="M1711" t="s"/>
      <c r="N1711" t="s">
        <v>158</v>
      </c>
      <c r="O1711" t="s">
        <v>78</v>
      </c>
      <c r="P1711" t="s">
        <v>2140</v>
      </c>
      <c r="Q1711" t="s"/>
      <c r="R1711" t="s">
        <v>79</v>
      </c>
      <c r="S1711" t="s">
        <v>1021</v>
      </c>
      <c r="T1711" t="s">
        <v>81</v>
      </c>
      <c r="U1711" t="s">
        <v>82</v>
      </c>
      <c r="V1711" t="s">
        <v>83</v>
      </c>
      <c r="W1711" t="s">
        <v>84</v>
      </c>
      <c r="X1711" t="s"/>
      <c r="Y1711" t="s">
        <v>85</v>
      </c>
      <c r="Z1711">
        <f>HYPERLINK("https://hotelmonitor-cachepage.eclerx.com/savepage/tk_1544426443738683_sr_2399.html","info")</f>
        <v/>
      </c>
      <c r="AA1711" t="n">
        <v>372581</v>
      </c>
      <c r="AB1711" t="s"/>
      <c r="AC1711" t="s"/>
      <c r="AD1711" t="s">
        <v>86</v>
      </c>
      <c r="AE1711" t="s"/>
      <c r="AF1711" t="s"/>
      <c r="AG1711" t="s"/>
      <c r="AH1711" t="s"/>
      <c r="AI1711" t="s"/>
      <c r="AJ1711" t="s"/>
      <c r="AK1711" t="s">
        <v>87</v>
      </c>
      <c r="AL1711" t="s"/>
      <c r="AM1711" t="s"/>
      <c r="AN1711" t="s">
        <v>88</v>
      </c>
      <c r="AO1711" t="s"/>
      <c r="AP1711" t="n">
        <v>113</v>
      </c>
      <c r="AQ1711" t="s">
        <v>89</v>
      </c>
      <c r="AR1711" t="s"/>
      <c r="AS1711" t="s"/>
      <c r="AT1711" t="s">
        <v>90</v>
      </c>
      <c r="AU1711" t="s"/>
      <c r="AV1711" t="s"/>
      <c r="AW1711" t="s"/>
      <c r="AX1711" t="s"/>
      <c r="AY1711" t="n">
        <v>1614166</v>
      </c>
      <c r="AZ1711" t="s">
        <v>2141</v>
      </c>
      <c r="BA1711" t="s"/>
      <c r="BB1711" t="n">
        <v>966</v>
      </c>
      <c r="BC1711" t="n">
        <v>13.32903</v>
      </c>
      <c r="BD1711" t="n">
        <v>52.49113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92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2139</v>
      </c>
      <c r="F1712" t="n">
        <v>1763819</v>
      </c>
      <c r="G1712" t="s">
        <v>74</v>
      </c>
      <c r="H1712" t="s">
        <v>75</v>
      </c>
      <c r="I1712" t="s"/>
      <c r="J1712" t="s">
        <v>74</v>
      </c>
      <c r="K1712" t="n">
        <v>55</v>
      </c>
      <c r="L1712" t="s">
        <v>76</v>
      </c>
      <c r="M1712" t="s"/>
      <c r="N1712" t="s">
        <v>113</v>
      </c>
      <c r="O1712" t="s">
        <v>78</v>
      </c>
      <c r="P1712" t="s">
        <v>2140</v>
      </c>
      <c r="Q1712" t="s"/>
      <c r="R1712" t="s">
        <v>79</v>
      </c>
      <c r="S1712" t="s">
        <v>417</v>
      </c>
      <c r="T1712" t="s">
        <v>81</v>
      </c>
      <c r="U1712" t="s">
        <v>82</v>
      </c>
      <c r="V1712" t="s">
        <v>83</v>
      </c>
      <c r="W1712" t="s">
        <v>84</v>
      </c>
      <c r="X1712" t="s"/>
      <c r="Y1712" t="s">
        <v>85</v>
      </c>
      <c r="Z1712">
        <f>HYPERLINK("https://hotelmonitor-cachepage.eclerx.com/savepage/tk_1544426443738683_sr_2399.html","info")</f>
        <v/>
      </c>
      <c r="AA1712" t="n">
        <v>372581</v>
      </c>
      <c r="AB1712" t="s"/>
      <c r="AC1712" t="s"/>
      <c r="AD1712" t="s">
        <v>86</v>
      </c>
      <c r="AE1712" t="s"/>
      <c r="AF1712" t="s"/>
      <c r="AG1712" t="s"/>
      <c r="AH1712" t="s"/>
      <c r="AI1712" t="s"/>
      <c r="AJ1712" t="s"/>
      <c r="AK1712" t="s">
        <v>87</v>
      </c>
      <c r="AL1712" t="s"/>
      <c r="AM1712" t="s"/>
      <c r="AN1712" t="s">
        <v>88</v>
      </c>
      <c r="AO1712" t="s"/>
      <c r="AP1712" t="n">
        <v>113</v>
      </c>
      <c r="AQ1712" t="s">
        <v>89</v>
      </c>
      <c r="AR1712" t="s"/>
      <c r="AS1712" t="s"/>
      <c r="AT1712" t="s">
        <v>90</v>
      </c>
      <c r="AU1712" t="s"/>
      <c r="AV1712" t="s"/>
      <c r="AW1712" t="s"/>
      <c r="AX1712" t="s"/>
      <c r="AY1712" t="n">
        <v>1614166</v>
      </c>
      <c r="AZ1712" t="s">
        <v>2141</v>
      </c>
      <c r="BA1712" t="s"/>
      <c r="BB1712" t="n">
        <v>966</v>
      </c>
      <c r="BC1712" t="n">
        <v>13.32903</v>
      </c>
      <c r="BD1712" t="n">
        <v>52.49113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92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2139</v>
      </c>
      <c r="F1713" t="n">
        <v>1763819</v>
      </c>
      <c r="G1713" t="s">
        <v>74</v>
      </c>
      <c r="H1713" t="s">
        <v>75</v>
      </c>
      <c r="I1713" t="s"/>
      <c r="J1713" t="s">
        <v>74</v>
      </c>
      <c r="K1713" t="n">
        <v>58.5</v>
      </c>
      <c r="L1713" t="s">
        <v>76</v>
      </c>
      <c r="M1713" t="s"/>
      <c r="N1713" t="s">
        <v>2142</v>
      </c>
      <c r="O1713" t="s">
        <v>78</v>
      </c>
      <c r="P1713" t="s">
        <v>2140</v>
      </c>
      <c r="Q1713" t="s"/>
      <c r="R1713" t="s">
        <v>79</v>
      </c>
      <c r="S1713" t="s">
        <v>785</v>
      </c>
      <c r="T1713" t="s">
        <v>81</v>
      </c>
      <c r="U1713" t="s">
        <v>82</v>
      </c>
      <c r="V1713" t="s">
        <v>83</v>
      </c>
      <c r="W1713" t="s">
        <v>84</v>
      </c>
      <c r="X1713" t="s"/>
      <c r="Y1713" t="s">
        <v>85</v>
      </c>
      <c r="Z1713">
        <f>HYPERLINK("https://hotelmonitor-cachepage.eclerx.com/savepage/tk_1544426443738683_sr_2399.html","info")</f>
        <v/>
      </c>
      <c r="AA1713" t="n">
        <v>372581</v>
      </c>
      <c r="AB1713" t="s"/>
      <c r="AC1713" t="s"/>
      <c r="AD1713" t="s">
        <v>86</v>
      </c>
      <c r="AE1713" t="s"/>
      <c r="AF1713" t="s"/>
      <c r="AG1713" t="s"/>
      <c r="AH1713" t="s"/>
      <c r="AI1713" t="s"/>
      <c r="AJ1713" t="s"/>
      <c r="AK1713" t="s">
        <v>87</v>
      </c>
      <c r="AL1713" t="s"/>
      <c r="AM1713" t="s"/>
      <c r="AN1713" t="s">
        <v>88</v>
      </c>
      <c r="AO1713" t="s"/>
      <c r="AP1713" t="n">
        <v>113</v>
      </c>
      <c r="AQ1713" t="s">
        <v>89</v>
      </c>
      <c r="AR1713" t="s"/>
      <c r="AS1713" t="s"/>
      <c r="AT1713" t="s">
        <v>90</v>
      </c>
      <c r="AU1713" t="s"/>
      <c r="AV1713" t="s"/>
      <c r="AW1713" t="s"/>
      <c r="AX1713" t="s"/>
      <c r="AY1713" t="n">
        <v>1614166</v>
      </c>
      <c r="AZ1713" t="s">
        <v>2141</v>
      </c>
      <c r="BA1713" t="s"/>
      <c r="BB1713" t="n">
        <v>966</v>
      </c>
      <c r="BC1713" t="n">
        <v>13.32903</v>
      </c>
      <c r="BD1713" t="n">
        <v>52.49113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92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2139</v>
      </c>
      <c r="F1714" t="n">
        <v>1763819</v>
      </c>
      <c r="G1714" t="s">
        <v>74</v>
      </c>
      <c r="H1714" t="s">
        <v>75</v>
      </c>
      <c r="I1714" t="s"/>
      <c r="J1714" t="s">
        <v>74</v>
      </c>
      <c r="K1714" t="n">
        <v>65</v>
      </c>
      <c r="L1714" t="s">
        <v>76</v>
      </c>
      <c r="M1714" t="s"/>
      <c r="N1714" t="s">
        <v>129</v>
      </c>
      <c r="O1714" t="s">
        <v>78</v>
      </c>
      <c r="P1714" t="s">
        <v>2140</v>
      </c>
      <c r="Q1714" t="s"/>
      <c r="R1714" t="s">
        <v>79</v>
      </c>
      <c r="S1714" t="s">
        <v>311</v>
      </c>
      <c r="T1714" t="s">
        <v>81</v>
      </c>
      <c r="U1714" t="s">
        <v>82</v>
      </c>
      <c r="V1714" t="s">
        <v>83</v>
      </c>
      <c r="W1714" t="s">
        <v>84</v>
      </c>
      <c r="X1714" t="s"/>
      <c r="Y1714" t="s">
        <v>85</v>
      </c>
      <c r="Z1714">
        <f>HYPERLINK("https://hotelmonitor-cachepage.eclerx.com/savepage/tk_1544426443738683_sr_2399.html","info")</f>
        <v/>
      </c>
      <c r="AA1714" t="n">
        <v>372581</v>
      </c>
      <c r="AB1714" t="s"/>
      <c r="AC1714" t="s"/>
      <c r="AD1714" t="s">
        <v>86</v>
      </c>
      <c r="AE1714" t="s"/>
      <c r="AF1714" t="s"/>
      <c r="AG1714" t="s"/>
      <c r="AH1714" t="s"/>
      <c r="AI1714" t="s"/>
      <c r="AJ1714" t="s"/>
      <c r="AK1714" t="s">
        <v>87</v>
      </c>
      <c r="AL1714" t="s"/>
      <c r="AM1714" t="s"/>
      <c r="AN1714" t="s">
        <v>88</v>
      </c>
      <c r="AO1714" t="s"/>
      <c r="AP1714" t="n">
        <v>113</v>
      </c>
      <c r="AQ1714" t="s">
        <v>89</v>
      </c>
      <c r="AR1714" t="s"/>
      <c r="AS1714" t="s"/>
      <c r="AT1714" t="s">
        <v>90</v>
      </c>
      <c r="AU1714" t="s"/>
      <c r="AV1714" t="s"/>
      <c r="AW1714" t="s"/>
      <c r="AX1714" t="s"/>
      <c r="AY1714" t="n">
        <v>1614166</v>
      </c>
      <c r="AZ1714" t="s">
        <v>2141</v>
      </c>
      <c r="BA1714" t="s"/>
      <c r="BB1714" t="n">
        <v>966</v>
      </c>
      <c r="BC1714" t="n">
        <v>13.32903</v>
      </c>
      <c r="BD1714" t="n">
        <v>52.49113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92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2139</v>
      </c>
      <c r="F1715" t="n">
        <v>1763819</v>
      </c>
      <c r="G1715" t="s">
        <v>74</v>
      </c>
      <c r="H1715" t="s">
        <v>75</v>
      </c>
      <c r="I1715" t="s"/>
      <c r="J1715" t="s">
        <v>74</v>
      </c>
      <c r="K1715" t="n">
        <v>71.09999999999999</v>
      </c>
      <c r="L1715" t="s">
        <v>76</v>
      </c>
      <c r="M1715" t="s"/>
      <c r="N1715" t="s">
        <v>2143</v>
      </c>
      <c r="O1715" t="s">
        <v>78</v>
      </c>
      <c r="P1715" t="s">
        <v>2140</v>
      </c>
      <c r="Q1715" t="s"/>
      <c r="R1715" t="s">
        <v>79</v>
      </c>
      <c r="S1715" t="s">
        <v>738</v>
      </c>
      <c r="T1715" t="s">
        <v>81</v>
      </c>
      <c r="U1715" t="s">
        <v>82</v>
      </c>
      <c r="V1715" t="s">
        <v>83</v>
      </c>
      <c r="W1715" t="s">
        <v>108</v>
      </c>
      <c r="X1715" t="s"/>
      <c r="Y1715" t="s">
        <v>85</v>
      </c>
      <c r="Z1715">
        <f>HYPERLINK("https://hotelmonitor-cachepage.eclerx.com/savepage/tk_1544426443738683_sr_2399.html","info")</f>
        <v/>
      </c>
      <c r="AA1715" t="n">
        <v>372581</v>
      </c>
      <c r="AB1715" t="s"/>
      <c r="AC1715" t="s"/>
      <c r="AD1715" t="s">
        <v>86</v>
      </c>
      <c r="AE1715" t="s"/>
      <c r="AF1715" t="s"/>
      <c r="AG1715" t="s"/>
      <c r="AH1715" t="s"/>
      <c r="AI1715" t="s"/>
      <c r="AJ1715" t="s"/>
      <c r="AK1715" t="s">
        <v>87</v>
      </c>
      <c r="AL1715" t="s"/>
      <c r="AM1715" t="s"/>
      <c r="AN1715" t="s">
        <v>88</v>
      </c>
      <c r="AO1715" t="s"/>
      <c r="AP1715" t="n">
        <v>113</v>
      </c>
      <c r="AQ1715" t="s">
        <v>89</v>
      </c>
      <c r="AR1715" t="s"/>
      <c r="AS1715" t="s"/>
      <c r="AT1715" t="s">
        <v>90</v>
      </c>
      <c r="AU1715" t="s"/>
      <c r="AV1715" t="s"/>
      <c r="AW1715" t="s"/>
      <c r="AX1715" t="s"/>
      <c r="AY1715" t="n">
        <v>1614166</v>
      </c>
      <c r="AZ1715" t="s">
        <v>2141</v>
      </c>
      <c r="BA1715" t="s"/>
      <c r="BB1715" t="n">
        <v>966</v>
      </c>
      <c r="BC1715" t="n">
        <v>13.32903</v>
      </c>
      <c r="BD1715" t="n">
        <v>52.49113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92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2139</v>
      </c>
      <c r="F1716" t="n">
        <v>1763819</v>
      </c>
      <c r="G1716" t="s">
        <v>74</v>
      </c>
      <c r="H1716" t="s">
        <v>75</v>
      </c>
      <c r="I1716" t="s"/>
      <c r="J1716" t="s">
        <v>74</v>
      </c>
      <c r="K1716" t="n">
        <v>79</v>
      </c>
      <c r="L1716" t="s">
        <v>76</v>
      </c>
      <c r="M1716" t="s"/>
      <c r="N1716" t="s">
        <v>1073</v>
      </c>
      <c r="O1716" t="s">
        <v>78</v>
      </c>
      <c r="P1716" t="s">
        <v>2140</v>
      </c>
      <c r="Q1716" t="s"/>
      <c r="R1716" t="s">
        <v>79</v>
      </c>
      <c r="S1716" t="s">
        <v>342</v>
      </c>
      <c r="T1716" t="s">
        <v>81</v>
      </c>
      <c r="U1716" t="s">
        <v>82</v>
      </c>
      <c r="V1716" t="s">
        <v>83</v>
      </c>
      <c r="W1716" t="s">
        <v>108</v>
      </c>
      <c r="X1716" t="s"/>
      <c r="Y1716" t="s">
        <v>85</v>
      </c>
      <c r="Z1716">
        <f>HYPERLINK("https://hotelmonitor-cachepage.eclerx.com/savepage/tk_1544426443738683_sr_2399.html","info")</f>
        <v/>
      </c>
      <c r="AA1716" t="n">
        <v>372581</v>
      </c>
      <c r="AB1716" t="s"/>
      <c r="AC1716" t="s"/>
      <c r="AD1716" t="s">
        <v>86</v>
      </c>
      <c r="AE1716" t="s"/>
      <c r="AF1716" t="s"/>
      <c r="AG1716" t="s"/>
      <c r="AH1716" t="s"/>
      <c r="AI1716" t="s"/>
      <c r="AJ1716" t="s"/>
      <c r="AK1716" t="s">
        <v>87</v>
      </c>
      <c r="AL1716" t="s"/>
      <c r="AM1716" t="s"/>
      <c r="AN1716" t="s">
        <v>88</v>
      </c>
      <c r="AO1716" t="s"/>
      <c r="AP1716" t="n">
        <v>113</v>
      </c>
      <c r="AQ1716" t="s">
        <v>89</v>
      </c>
      <c r="AR1716" t="s"/>
      <c r="AS1716" t="s"/>
      <c r="AT1716" t="s">
        <v>90</v>
      </c>
      <c r="AU1716" t="s"/>
      <c r="AV1716" t="s"/>
      <c r="AW1716" t="s"/>
      <c r="AX1716" t="s"/>
      <c r="AY1716" t="n">
        <v>1614166</v>
      </c>
      <c r="AZ1716" t="s">
        <v>2141</v>
      </c>
      <c r="BA1716" t="s"/>
      <c r="BB1716" t="n">
        <v>966</v>
      </c>
      <c r="BC1716" t="n">
        <v>13.32903</v>
      </c>
      <c r="BD1716" t="n">
        <v>52.49113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92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2144</v>
      </c>
      <c r="F1717" t="n">
        <v>76849</v>
      </c>
      <c r="G1717" t="s">
        <v>74</v>
      </c>
      <c r="H1717" t="s">
        <v>75</v>
      </c>
      <c r="I1717" t="s"/>
      <c r="J1717" t="s">
        <v>74</v>
      </c>
      <c r="K1717" t="n">
        <v>70</v>
      </c>
      <c r="L1717" t="s">
        <v>76</v>
      </c>
      <c r="M1717" t="s"/>
      <c r="N1717" t="s">
        <v>2145</v>
      </c>
      <c r="O1717" t="s">
        <v>78</v>
      </c>
      <c r="P1717" t="s">
        <v>2146</v>
      </c>
      <c r="Q1717" t="s"/>
      <c r="R1717" t="s">
        <v>79</v>
      </c>
      <c r="S1717" t="s">
        <v>251</v>
      </c>
      <c r="T1717" t="s">
        <v>81</v>
      </c>
      <c r="U1717" t="s">
        <v>82</v>
      </c>
      <c r="V1717" t="s">
        <v>83</v>
      </c>
      <c r="W1717" t="s">
        <v>84</v>
      </c>
      <c r="X1717" t="s"/>
      <c r="Y1717" t="s">
        <v>85</v>
      </c>
      <c r="Z1717">
        <f>HYPERLINK("https://hotelmonitor-cachepage.eclerx.com/savepage/tk_15444264760435452_sr_2399.html","info")</f>
        <v/>
      </c>
      <c r="AA1717" t="n">
        <v>9610</v>
      </c>
      <c r="AB1717" t="s"/>
      <c r="AC1717" t="s"/>
      <c r="AD1717" t="s">
        <v>86</v>
      </c>
      <c r="AE1717" t="s"/>
      <c r="AF1717" t="s"/>
      <c r="AG1717" t="s"/>
      <c r="AH1717" t="s"/>
      <c r="AI1717" t="s"/>
      <c r="AJ1717" t="s"/>
      <c r="AK1717" t="s">
        <v>87</v>
      </c>
      <c r="AL1717" t="s"/>
      <c r="AM1717" t="s"/>
      <c r="AN1717" t="s">
        <v>88</v>
      </c>
      <c r="AO1717" t="s"/>
      <c r="AP1717" t="n">
        <v>122</v>
      </c>
      <c r="AQ1717" t="s">
        <v>89</v>
      </c>
      <c r="AR1717" t="s"/>
      <c r="AS1717" t="s"/>
      <c r="AT1717" t="s">
        <v>90</v>
      </c>
      <c r="AU1717" t="s"/>
      <c r="AV1717" t="s"/>
      <c r="AW1717" t="s"/>
      <c r="AX1717" t="s"/>
      <c r="AY1717" t="n">
        <v>1055000</v>
      </c>
      <c r="AZ1717" t="s"/>
      <c r="BA1717" t="s"/>
      <c r="BB1717" t="n">
        <v>67412</v>
      </c>
      <c r="BC1717" t="n">
        <v>13.498467</v>
      </c>
      <c r="BD1717" t="n">
        <v>52.389061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92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2144</v>
      </c>
      <c r="F1718" t="n">
        <v>76849</v>
      </c>
      <c r="G1718" t="s">
        <v>74</v>
      </c>
      <c r="H1718" t="s">
        <v>75</v>
      </c>
      <c r="I1718" t="s"/>
      <c r="J1718" t="s">
        <v>74</v>
      </c>
      <c r="K1718" t="n">
        <v>84.5</v>
      </c>
      <c r="L1718" t="s">
        <v>76</v>
      </c>
      <c r="M1718" t="s"/>
      <c r="N1718" t="s">
        <v>2147</v>
      </c>
      <c r="O1718" t="s">
        <v>78</v>
      </c>
      <c r="P1718" t="s">
        <v>2146</v>
      </c>
      <c r="Q1718" t="s"/>
      <c r="R1718" t="s">
        <v>79</v>
      </c>
      <c r="S1718" t="s">
        <v>1849</v>
      </c>
      <c r="T1718" t="s">
        <v>81</v>
      </c>
      <c r="U1718" t="s">
        <v>82</v>
      </c>
      <c r="V1718" t="s">
        <v>83</v>
      </c>
      <c r="W1718" t="s">
        <v>84</v>
      </c>
      <c r="X1718" t="s"/>
      <c r="Y1718" t="s">
        <v>85</v>
      </c>
      <c r="Z1718">
        <f>HYPERLINK("https://hotelmonitor-cachepage.eclerx.com/savepage/tk_15444264760435452_sr_2399.html","info")</f>
        <v/>
      </c>
      <c r="AA1718" t="n">
        <v>9610</v>
      </c>
      <c r="AB1718" t="s"/>
      <c r="AC1718" t="s"/>
      <c r="AD1718" t="s">
        <v>86</v>
      </c>
      <c r="AE1718" t="s"/>
      <c r="AF1718" t="s"/>
      <c r="AG1718" t="s"/>
      <c r="AH1718" t="s"/>
      <c r="AI1718" t="s"/>
      <c r="AJ1718" t="s"/>
      <c r="AK1718" t="s">
        <v>87</v>
      </c>
      <c r="AL1718" t="s"/>
      <c r="AM1718" t="s"/>
      <c r="AN1718" t="s">
        <v>88</v>
      </c>
      <c r="AO1718" t="s"/>
      <c r="AP1718" t="n">
        <v>122</v>
      </c>
      <c r="AQ1718" t="s">
        <v>89</v>
      </c>
      <c r="AR1718" t="s"/>
      <c r="AS1718" t="s"/>
      <c r="AT1718" t="s">
        <v>90</v>
      </c>
      <c r="AU1718" t="s"/>
      <c r="AV1718" t="s"/>
      <c r="AW1718" t="s"/>
      <c r="AX1718" t="s"/>
      <c r="AY1718" t="n">
        <v>1055000</v>
      </c>
      <c r="AZ1718" t="s"/>
      <c r="BA1718" t="s"/>
      <c r="BB1718" t="n">
        <v>67412</v>
      </c>
      <c r="BC1718" t="n">
        <v>13.498467</v>
      </c>
      <c r="BD1718" t="n">
        <v>52.389061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92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2144</v>
      </c>
      <c r="F1719" t="n">
        <v>76849</v>
      </c>
      <c r="G1719" t="s">
        <v>74</v>
      </c>
      <c r="H1719" t="s">
        <v>75</v>
      </c>
      <c r="I1719" t="s"/>
      <c r="J1719" t="s">
        <v>74</v>
      </c>
      <c r="K1719" t="n">
        <v>70</v>
      </c>
      <c r="L1719" t="s">
        <v>76</v>
      </c>
      <c r="M1719" t="s"/>
      <c r="N1719" t="s">
        <v>2148</v>
      </c>
      <c r="O1719" t="s">
        <v>78</v>
      </c>
      <c r="P1719" t="s">
        <v>2146</v>
      </c>
      <c r="Q1719" t="s"/>
      <c r="R1719" t="s">
        <v>79</v>
      </c>
      <c r="S1719" t="s">
        <v>251</v>
      </c>
      <c r="T1719" t="s">
        <v>81</v>
      </c>
      <c r="U1719" t="s">
        <v>82</v>
      </c>
      <c r="V1719" t="s">
        <v>83</v>
      </c>
      <c r="W1719" t="s">
        <v>84</v>
      </c>
      <c r="X1719" t="s"/>
      <c r="Y1719" t="s">
        <v>85</v>
      </c>
      <c r="Z1719">
        <f>HYPERLINK("https://hotelmonitor-cachepage.eclerx.com/savepage/tk_15444264760435452_sr_2399.html","info")</f>
        <v/>
      </c>
      <c r="AA1719" t="n">
        <v>9610</v>
      </c>
      <c r="AB1719" t="s"/>
      <c r="AC1719" t="s"/>
      <c r="AD1719" t="s">
        <v>86</v>
      </c>
      <c r="AE1719" t="s"/>
      <c r="AF1719" t="s"/>
      <c r="AG1719" t="s"/>
      <c r="AH1719" t="s"/>
      <c r="AI1719" t="s"/>
      <c r="AJ1719" t="s"/>
      <c r="AK1719" t="s">
        <v>87</v>
      </c>
      <c r="AL1719" t="s"/>
      <c r="AM1719" t="s"/>
      <c r="AN1719" t="s">
        <v>88</v>
      </c>
      <c r="AO1719" t="s"/>
      <c r="AP1719" t="n">
        <v>122</v>
      </c>
      <c r="AQ1719" t="s">
        <v>89</v>
      </c>
      <c r="AR1719" t="s"/>
      <c r="AS1719" t="s"/>
      <c r="AT1719" t="s">
        <v>90</v>
      </c>
      <c r="AU1719" t="s"/>
      <c r="AV1719" t="s"/>
      <c r="AW1719" t="s"/>
      <c r="AX1719" t="s"/>
      <c r="AY1719" t="n">
        <v>1055000</v>
      </c>
      <c r="AZ1719" t="s"/>
      <c r="BA1719" t="s"/>
      <c r="BB1719" t="n">
        <v>67412</v>
      </c>
      <c r="BC1719" t="n">
        <v>13.498467</v>
      </c>
      <c r="BD1719" t="n">
        <v>52.389061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92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2144</v>
      </c>
      <c r="F1720" t="n">
        <v>76849</v>
      </c>
      <c r="G1720" t="s">
        <v>74</v>
      </c>
      <c r="H1720" t="s">
        <v>75</v>
      </c>
      <c r="I1720" t="s"/>
      <c r="J1720" t="s">
        <v>74</v>
      </c>
      <c r="K1720" t="n">
        <v>84.5</v>
      </c>
      <c r="L1720" t="s">
        <v>76</v>
      </c>
      <c r="M1720" t="s"/>
      <c r="N1720" t="s">
        <v>2148</v>
      </c>
      <c r="O1720" t="s">
        <v>78</v>
      </c>
      <c r="P1720" t="s">
        <v>2146</v>
      </c>
      <c r="Q1720" t="s"/>
      <c r="R1720" t="s">
        <v>79</v>
      </c>
      <c r="S1720" t="s">
        <v>1849</v>
      </c>
      <c r="T1720" t="s">
        <v>81</v>
      </c>
      <c r="U1720" t="s">
        <v>82</v>
      </c>
      <c r="V1720" t="s">
        <v>83</v>
      </c>
      <c r="W1720" t="s">
        <v>84</v>
      </c>
      <c r="X1720" t="s"/>
      <c r="Y1720" t="s">
        <v>85</v>
      </c>
      <c r="Z1720">
        <f>HYPERLINK("https://hotelmonitor-cachepage.eclerx.com/savepage/tk_15444264760435452_sr_2399.html","info")</f>
        <v/>
      </c>
      <c r="AA1720" t="n">
        <v>9610</v>
      </c>
      <c r="AB1720" t="s"/>
      <c r="AC1720" t="s"/>
      <c r="AD1720" t="s">
        <v>86</v>
      </c>
      <c r="AE1720" t="s"/>
      <c r="AF1720" t="s"/>
      <c r="AG1720" t="s"/>
      <c r="AH1720" t="s"/>
      <c r="AI1720" t="s"/>
      <c r="AJ1720" t="s"/>
      <c r="AK1720" t="s">
        <v>87</v>
      </c>
      <c r="AL1720" t="s"/>
      <c r="AM1720" t="s"/>
      <c r="AN1720" t="s">
        <v>88</v>
      </c>
      <c r="AO1720" t="s"/>
      <c r="AP1720" t="n">
        <v>122</v>
      </c>
      <c r="AQ1720" t="s">
        <v>89</v>
      </c>
      <c r="AR1720" t="s"/>
      <c r="AS1720" t="s"/>
      <c r="AT1720" t="s">
        <v>90</v>
      </c>
      <c r="AU1720" t="s"/>
      <c r="AV1720" t="s"/>
      <c r="AW1720" t="s"/>
      <c r="AX1720" t="s"/>
      <c r="AY1720" t="n">
        <v>1055000</v>
      </c>
      <c r="AZ1720" t="s"/>
      <c r="BA1720" t="s"/>
      <c r="BB1720" t="n">
        <v>67412</v>
      </c>
      <c r="BC1720" t="n">
        <v>13.498467</v>
      </c>
      <c r="BD1720" t="n">
        <v>52.389061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92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2144</v>
      </c>
      <c r="F1721" t="n">
        <v>76849</v>
      </c>
      <c r="G1721" t="s">
        <v>74</v>
      </c>
      <c r="H1721" t="s">
        <v>75</v>
      </c>
      <c r="I1721" t="s"/>
      <c r="J1721" t="s">
        <v>74</v>
      </c>
      <c r="K1721" t="n">
        <v>86</v>
      </c>
      <c r="L1721" t="s">
        <v>76</v>
      </c>
      <c r="M1721" t="s"/>
      <c r="N1721" t="s">
        <v>2149</v>
      </c>
      <c r="O1721" t="s">
        <v>78</v>
      </c>
      <c r="P1721" t="s">
        <v>2146</v>
      </c>
      <c r="Q1721" t="s"/>
      <c r="R1721" t="s">
        <v>79</v>
      </c>
      <c r="S1721" t="s">
        <v>818</v>
      </c>
      <c r="T1721" t="s">
        <v>81</v>
      </c>
      <c r="U1721" t="s">
        <v>82</v>
      </c>
      <c r="V1721" t="s">
        <v>83</v>
      </c>
      <c r="W1721" t="s">
        <v>84</v>
      </c>
      <c r="X1721" t="s"/>
      <c r="Y1721" t="s">
        <v>85</v>
      </c>
      <c r="Z1721">
        <f>HYPERLINK("https://hotelmonitor-cachepage.eclerx.com/savepage/tk_15444264760435452_sr_2399.html","info")</f>
        <v/>
      </c>
      <c r="AA1721" t="n">
        <v>9610</v>
      </c>
      <c r="AB1721" t="s"/>
      <c r="AC1721" t="s"/>
      <c r="AD1721" t="s">
        <v>86</v>
      </c>
      <c r="AE1721" t="s"/>
      <c r="AF1721" t="s"/>
      <c r="AG1721" t="s"/>
      <c r="AH1721" t="s"/>
      <c r="AI1721" t="s"/>
      <c r="AJ1721" t="s"/>
      <c r="AK1721" t="s">
        <v>87</v>
      </c>
      <c r="AL1721" t="s"/>
      <c r="AM1721" t="s"/>
      <c r="AN1721" t="s">
        <v>88</v>
      </c>
      <c r="AO1721" t="s"/>
      <c r="AP1721" t="n">
        <v>122</v>
      </c>
      <c r="AQ1721" t="s">
        <v>89</v>
      </c>
      <c r="AR1721" t="s"/>
      <c r="AS1721" t="s"/>
      <c r="AT1721" t="s">
        <v>90</v>
      </c>
      <c r="AU1721" t="s"/>
      <c r="AV1721" t="s"/>
      <c r="AW1721" t="s"/>
      <c r="AX1721" t="s"/>
      <c r="AY1721" t="n">
        <v>1055000</v>
      </c>
      <c r="AZ1721" t="s"/>
      <c r="BA1721" t="s"/>
      <c r="BB1721" t="n">
        <v>67412</v>
      </c>
      <c r="BC1721" t="n">
        <v>13.498467</v>
      </c>
      <c r="BD1721" t="n">
        <v>52.389061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92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2144</v>
      </c>
      <c r="F1722" t="n">
        <v>76849</v>
      </c>
      <c r="G1722" t="s">
        <v>74</v>
      </c>
      <c r="H1722" t="s">
        <v>75</v>
      </c>
      <c r="I1722" t="s"/>
      <c r="J1722" t="s">
        <v>74</v>
      </c>
      <c r="K1722" t="n">
        <v>94</v>
      </c>
      <c r="L1722" t="s">
        <v>76</v>
      </c>
      <c r="M1722" t="s"/>
      <c r="N1722" t="s">
        <v>2150</v>
      </c>
      <c r="O1722" t="s">
        <v>78</v>
      </c>
      <c r="P1722" t="s">
        <v>2146</v>
      </c>
      <c r="Q1722" t="s"/>
      <c r="R1722" t="s">
        <v>79</v>
      </c>
      <c r="S1722" t="s">
        <v>330</v>
      </c>
      <c r="T1722" t="s">
        <v>81</v>
      </c>
      <c r="U1722" t="s">
        <v>82</v>
      </c>
      <c r="V1722" t="s">
        <v>83</v>
      </c>
      <c r="W1722" t="s">
        <v>84</v>
      </c>
      <c r="X1722" t="s"/>
      <c r="Y1722" t="s">
        <v>85</v>
      </c>
      <c r="Z1722">
        <f>HYPERLINK("https://hotelmonitor-cachepage.eclerx.com/savepage/tk_15444264760435452_sr_2399.html","info")</f>
        <v/>
      </c>
      <c r="AA1722" t="n">
        <v>9610</v>
      </c>
      <c r="AB1722" t="s"/>
      <c r="AC1722" t="s"/>
      <c r="AD1722" t="s">
        <v>86</v>
      </c>
      <c r="AE1722" t="s"/>
      <c r="AF1722" t="s"/>
      <c r="AG1722" t="s"/>
      <c r="AH1722" t="s"/>
      <c r="AI1722" t="s"/>
      <c r="AJ1722" t="s"/>
      <c r="AK1722" t="s">
        <v>87</v>
      </c>
      <c r="AL1722" t="s"/>
      <c r="AM1722" t="s"/>
      <c r="AN1722" t="s">
        <v>88</v>
      </c>
      <c r="AO1722" t="s"/>
      <c r="AP1722" t="n">
        <v>122</v>
      </c>
      <c r="AQ1722" t="s">
        <v>89</v>
      </c>
      <c r="AR1722" t="s"/>
      <c r="AS1722" t="s"/>
      <c r="AT1722" t="s">
        <v>90</v>
      </c>
      <c r="AU1722" t="s"/>
      <c r="AV1722" t="s"/>
      <c r="AW1722" t="s"/>
      <c r="AX1722" t="s"/>
      <c r="AY1722" t="n">
        <v>1055000</v>
      </c>
      <c r="AZ1722" t="s"/>
      <c r="BA1722" t="s"/>
      <c r="BB1722" t="n">
        <v>67412</v>
      </c>
      <c r="BC1722" t="n">
        <v>13.498467</v>
      </c>
      <c r="BD1722" t="n">
        <v>52.389061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92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2144</v>
      </c>
      <c r="F1723" t="n">
        <v>76849</v>
      </c>
      <c r="G1723" t="s">
        <v>74</v>
      </c>
      <c r="H1723" t="s">
        <v>75</v>
      </c>
      <c r="I1723" t="s"/>
      <c r="J1723" t="s">
        <v>74</v>
      </c>
      <c r="K1723" t="n">
        <v>96</v>
      </c>
      <c r="L1723" t="s">
        <v>76</v>
      </c>
      <c r="M1723" t="s"/>
      <c r="N1723" t="s">
        <v>2147</v>
      </c>
      <c r="O1723" t="s">
        <v>78</v>
      </c>
      <c r="P1723" t="s">
        <v>2146</v>
      </c>
      <c r="Q1723" t="s"/>
      <c r="R1723" t="s">
        <v>79</v>
      </c>
      <c r="S1723" t="s">
        <v>175</v>
      </c>
      <c r="T1723" t="s">
        <v>81</v>
      </c>
      <c r="U1723" t="s">
        <v>82</v>
      </c>
      <c r="V1723" t="s">
        <v>83</v>
      </c>
      <c r="W1723" t="s">
        <v>108</v>
      </c>
      <c r="X1723" t="s"/>
      <c r="Y1723" t="s">
        <v>85</v>
      </c>
      <c r="Z1723">
        <f>HYPERLINK("https://hotelmonitor-cachepage.eclerx.com/savepage/tk_15444264760435452_sr_2399.html","info")</f>
        <v/>
      </c>
      <c r="AA1723" t="n">
        <v>9610</v>
      </c>
      <c r="AB1723" t="s"/>
      <c r="AC1723" t="s"/>
      <c r="AD1723" t="s">
        <v>86</v>
      </c>
      <c r="AE1723" t="s"/>
      <c r="AF1723" t="s"/>
      <c r="AG1723" t="s"/>
      <c r="AH1723" t="s"/>
      <c r="AI1723" t="s"/>
      <c r="AJ1723" t="s"/>
      <c r="AK1723" t="s">
        <v>87</v>
      </c>
      <c r="AL1723" t="s"/>
      <c r="AM1723" t="s"/>
      <c r="AN1723" t="s">
        <v>88</v>
      </c>
      <c r="AO1723" t="s"/>
      <c r="AP1723" t="n">
        <v>122</v>
      </c>
      <c r="AQ1723" t="s">
        <v>89</v>
      </c>
      <c r="AR1723" t="s"/>
      <c r="AS1723" t="s"/>
      <c r="AT1723" t="s">
        <v>90</v>
      </c>
      <c r="AU1723" t="s"/>
      <c r="AV1723" t="s"/>
      <c r="AW1723" t="s"/>
      <c r="AX1723" t="s"/>
      <c r="AY1723" t="n">
        <v>1055000</v>
      </c>
      <c r="AZ1723" t="s"/>
      <c r="BA1723" t="s"/>
      <c r="BB1723" t="n">
        <v>67412</v>
      </c>
      <c r="BC1723" t="n">
        <v>13.498467</v>
      </c>
      <c r="BD1723" t="n">
        <v>52.389061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92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2144</v>
      </c>
      <c r="F1724" t="n">
        <v>76849</v>
      </c>
      <c r="G1724" t="s">
        <v>74</v>
      </c>
      <c r="H1724" t="s">
        <v>75</v>
      </c>
      <c r="I1724" t="s"/>
      <c r="J1724" t="s">
        <v>74</v>
      </c>
      <c r="K1724" t="n">
        <v>96</v>
      </c>
      <c r="L1724" t="s">
        <v>76</v>
      </c>
      <c r="M1724" t="s"/>
      <c r="N1724" t="s">
        <v>2148</v>
      </c>
      <c r="O1724" t="s">
        <v>78</v>
      </c>
      <c r="P1724" t="s">
        <v>2146</v>
      </c>
      <c r="Q1724" t="s"/>
      <c r="R1724" t="s">
        <v>79</v>
      </c>
      <c r="S1724" t="s">
        <v>175</v>
      </c>
      <c r="T1724" t="s">
        <v>81</v>
      </c>
      <c r="U1724" t="s">
        <v>82</v>
      </c>
      <c r="V1724" t="s">
        <v>83</v>
      </c>
      <c r="W1724" t="s">
        <v>108</v>
      </c>
      <c r="X1724" t="s"/>
      <c r="Y1724" t="s">
        <v>85</v>
      </c>
      <c r="Z1724">
        <f>HYPERLINK("https://hotelmonitor-cachepage.eclerx.com/savepage/tk_15444264760435452_sr_2399.html","info")</f>
        <v/>
      </c>
      <c r="AA1724" t="n">
        <v>9610</v>
      </c>
      <c r="AB1724" t="s"/>
      <c r="AC1724" t="s"/>
      <c r="AD1724" t="s">
        <v>86</v>
      </c>
      <c r="AE1724" t="s"/>
      <c r="AF1724" t="s"/>
      <c r="AG1724" t="s"/>
      <c r="AH1724" t="s"/>
      <c r="AI1724" t="s"/>
      <c r="AJ1724" t="s"/>
      <c r="AK1724" t="s">
        <v>87</v>
      </c>
      <c r="AL1724" t="s"/>
      <c r="AM1724" t="s"/>
      <c r="AN1724" t="s">
        <v>88</v>
      </c>
      <c r="AO1724" t="s"/>
      <c r="AP1724" t="n">
        <v>122</v>
      </c>
      <c r="AQ1724" t="s">
        <v>89</v>
      </c>
      <c r="AR1724" t="s"/>
      <c r="AS1724" t="s"/>
      <c r="AT1724" t="s">
        <v>90</v>
      </c>
      <c r="AU1724" t="s"/>
      <c r="AV1724" t="s"/>
      <c r="AW1724" t="s"/>
      <c r="AX1724" t="s"/>
      <c r="AY1724" t="n">
        <v>1055000</v>
      </c>
      <c r="AZ1724" t="s"/>
      <c r="BA1724" t="s"/>
      <c r="BB1724" t="n">
        <v>67412</v>
      </c>
      <c r="BC1724" t="n">
        <v>13.498467</v>
      </c>
      <c r="BD1724" t="n">
        <v>52.389061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92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2144</v>
      </c>
      <c r="F1725" t="n">
        <v>76849</v>
      </c>
      <c r="G1725" t="s">
        <v>74</v>
      </c>
      <c r="H1725" t="s">
        <v>75</v>
      </c>
      <c r="I1725" t="s"/>
      <c r="J1725" t="s">
        <v>74</v>
      </c>
      <c r="K1725" t="n">
        <v>102</v>
      </c>
      <c r="L1725" t="s">
        <v>76</v>
      </c>
      <c r="M1725" t="s"/>
      <c r="N1725" t="s">
        <v>2151</v>
      </c>
      <c r="O1725" t="s">
        <v>78</v>
      </c>
      <c r="P1725" t="s">
        <v>2146</v>
      </c>
      <c r="Q1725" t="s"/>
      <c r="R1725" t="s">
        <v>79</v>
      </c>
      <c r="S1725" t="s">
        <v>402</v>
      </c>
      <c r="T1725" t="s">
        <v>81</v>
      </c>
      <c r="U1725" t="s">
        <v>82</v>
      </c>
      <c r="V1725" t="s">
        <v>83</v>
      </c>
      <c r="W1725" t="s">
        <v>84</v>
      </c>
      <c r="X1725" t="s"/>
      <c r="Y1725" t="s">
        <v>85</v>
      </c>
      <c r="Z1725">
        <f>HYPERLINK("https://hotelmonitor-cachepage.eclerx.com/savepage/tk_15444264760435452_sr_2399.html","info")</f>
        <v/>
      </c>
      <c r="AA1725" t="n">
        <v>9610</v>
      </c>
      <c r="AB1725" t="s"/>
      <c r="AC1725" t="s"/>
      <c r="AD1725" t="s">
        <v>86</v>
      </c>
      <c r="AE1725" t="s"/>
      <c r="AF1725" t="s"/>
      <c r="AG1725" t="s"/>
      <c r="AH1725" t="s"/>
      <c r="AI1725" t="s"/>
      <c r="AJ1725" t="s"/>
      <c r="AK1725" t="s">
        <v>87</v>
      </c>
      <c r="AL1725" t="s"/>
      <c r="AM1725" t="s"/>
      <c r="AN1725" t="s">
        <v>88</v>
      </c>
      <c r="AO1725" t="s"/>
      <c r="AP1725" t="n">
        <v>122</v>
      </c>
      <c r="AQ1725" t="s">
        <v>89</v>
      </c>
      <c r="AR1725" t="s"/>
      <c r="AS1725" t="s"/>
      <c r="AT1725" t="s">
        <v>90</v>
      </c>
      <c r="AU1725" t="s"/>
      <c r="AV1725" t="s"/>
      <c r="AW1725" t="s"/>
      <c r="AX1725" t="s"/>
      <c r="AY1725" t="n">
        <v>1055000</v>
      </c>
      <c r="AZ1725" t="s"/>
      <c r="BA1725" t="s"/>
      <c r="BB1725" t="n">
        <v>67412</v>
      </c>
      <c r="BC1725" t="n">
        <v>13.498467</v>
      </c>
      <c r="BD1725" t="n">
        <v>52.389061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92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2144</v>
      </c>
      <c r="F1726" t="n">
        <v>76849</v>
      </c>
      <c r="G1726" t="s">
        <v>74</v>
      </c>
      <c r="H1726" t="s">
        <v>75</v>
      </c>
      <c r="I1726" t="s"/>
      <c r="J1726" t="s">
        <v>74</v>
      </c>
      <c r="K1726" t="n">
        <v>104.5</v>
      </c>
      <c r="L1726" t="s">
        <v>76</v>
      </c>
      <c r="M1726" t="s"/>
      <c r="N1726" t="s">
        <v>2149</v>
      </c>
      <c r="O1726" t="s">
        <v>78</v>
      </c>
      <c r="P1726" t="s">
        <v>2146</v>
      </c>
      <c r="Q1726" t="s"/>
      <c r="R1726" t="s">
        <v>79</v>
      </c>
      <c r="S1726" t="s">
        <v>1176</v>
      </c>
      <c r="T1726" t="s">
        <v>81</v>
      </c>
      <c r="U1726" t="s">
        <v>82</v>
      </c>
      <c r="V1726" t="s">
        <v>83</v>
      </c>
      <c r="W1726" t="s">
        <v>84</v>
      </c>
      <c r="X1726" t="s"/>
      <c r="Y1726" t="s">
        <v>85</v>
      </c>
      <c r="Z1726">
        <f>HYPERLINK("https://hotelmonitor-cachepage.eclerx.com/savepage/tk_15444264760435452_sr_2399.html","info")</f>
        <v/>
      </c>
      <c r="AA1726" t="n">
        <v>9610</v>
      </c>
      <c r="AB1726" t="s"/>
      <c r="AC1726" t="s"/>
      <c r="AD1726" t="s">
        <v>86</v>
      </c>
      <c r="AE1726" t="s"/>
      <c r="AF1726" t="s"/>
      <c r="AG1726" t="s"/>
      <c r="AH1726" t="s"/>
      <c r="AI1726" t="s"/>
      <c r="AJ1726" t="s"/>
      <c r="AK1726" t="s">
        <v>87</v>
      </c>
      <c r="AL1726" t="s"/>
      <c r="AM1726" t="s"/>
      <c r="AN1726" t="s">
        <v>88</v>
      </c>
      <c r="AO1726" t="s"/>
      <c r="AP1726" t="n">
        <v>122</v>
      </c>
      <c r="AQ1726" t="s">
        <v>89</v>
      </c>
      <c r="AR1726" t="s"/>
      <c r="AS1726" t="s"/>
      <c r="AT1726" t="s">
        <v>90</v>
      </c>
      <c r="AU1726" t="s"/>
      <c r="AV1726" t="s"/>
      <c r="AW1726" t="s"/>
      <c r="AX1726" t="s"/>
      <c r="AY1726" t="n">
        <v>1055000</v>
      </c>
      <c r="AZ1726" t="s"/>
      <c r="BA1726" t="s"/>
      <c r="BB1726" t="n">
        <v>67412</v>
      </c>
      <c r="BC1726" t="n">
        <v>13.498467</v>
      </c>
      <c r="BD1726" t="n">
        <v>52.389061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92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2144</v>
      </c>
      <c r="F1727" t="n">
        <v>76849</v>
      </c>
      <c r="G1727" t="s">
        <v>74</v>
      </c>
      <c r="H1727" t="s">
        <v>75</v>
      </c>
      <c r="I1727" t="s"/>
      <c r="J1727" t="s">
        <v>74</v>
      </c>
      <c r="K1727" t="n">
        <v>110.5</v>
      </c>
      <c r="L1727" t="s">
        <v>76</v>
      </c>
      <c r="M1727" t="s"/>
      <c r="N1727" t="s">
        <v>2147</v>
      </c>
      <c r="O1727" t="s">
        <v>78</v>
      </c>
      <c r="P1727" t="s">
        <v>2146</v>
      </c>
      <c r="Q1727" t="s"/>
      <c r="R1727" t="s">
        <v>79</v>
      </c>
      <c r="S1727" t="s">
        <v>278</v>
      </c>
      <c r="T1727" t="s">
        <v>81</v>
      </c>
      <c r="U1727" t="s">
        <v>82</v>
      </c>
      <c r="V1727" t="s">
        <v>83</v>
      </c>
      <c r="W1727" t="s">
        <v>108</v>
      </c>
      <c r="X1727" t="s"/>
      <c r="Y1727" t="s">
        <v>85</v>
      </c>
      <c r="Z1727">
        <f>HYPERLINK("https://hotelmonitor-cachepage.eclerx.com/savepage/tk_15444264760435452_sr_2399.html","info")</f>
        <v/>
      </c>
      <c r="AA1727" t="n">
        <v>9610</v>
      </c>
      <c r="AB1727" t="s"/>
      <c r="AC1727" t="s"/>
      <c r="AD1727" t="s">
        <v>86</v>
      </c>
      <c r="AE1727" t="s"/>
      <c r="AF1727" t="s"/>
      <c r="AG1727" t="s"/>
      <c r="AH1727" t="s"/>
      <c r="AI1727" t="s"/>
      <c r="AJ1727" t="s"/>
      <c r="AK1727" t="s">
        <v>87</v>
      </c>
      <c r="AL1727" t="s"/>
      <c r="AM1727" t="s"/>
      <c r="AN1727" t="s">
        <v>88</v>
      </c>
      <c r="AO1727" t="s"/>
      <c r="AP1727" t="n">
        <v>122</v>
      </c>
      <c r="AQ1727" t="s">
        <v>89</v>
      </c>
      <c r="AR1727" t="s"/>
      <c r="AS1727" t="s"/>
      <c r="AT1727" t="s">
        <v>90</v>
      </c>
      <c r="AU1727" t="s"/>
      <c r="AV1727" t="s"/>
      <c r="AW1727" t="s"/>
      <c r="AX1727" t="s"/>
      <c r="AY1727" t="n">
        <v>1055000</v>
      </c>
      <c r="AZ1727" t="s"/>
      <c r="BA1727" t="s"/>
      <c r="BB1727" t="n">
        <v>67412</v>
      </c>
      <c r="BC1727" t="n">
        <v>13.498467</v>
      </c>
      <c r="BD1727" t="n">
        <v>52.389061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92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2144</v>
      </c>
      <c r="F1728" t="n">
        <v>76849</v>
      </c>
      <c r="G1728" t="s">
        <v>74</v>
      </c>
      <c r="H1728" t="s">
        <v>75</v>
      </c>
      <c r="I1728" t="s"/>
      <c r="J1728" t="s">
        <v>74</v>
      </c>
      <c r="K1728" t="n">
        <v>110.5</v>
      </c>
      <c r="L1728" t="s">
        <v>76</v>
      </c>
      <c r="M1728" t="s"/>
      <c r="N1728" t="s">
        <v>2148</v>
      </c>
      <c r="O1728" t="s">
        <v>78</v>
      </c>
      <c r="P1728" t="s">
        <v>2146</v>
      </c>
      <c r="Q1728" t="s"/>
      <c r="R1728" t="s">
        <v>79</v>
      </c>
      <c r="S1728" t="s">
        <v>278</v>
      </c>
      <c r="T1728" t="s">
        <v>81</v>
      </c>
      <c r="U1728" t="s">
        <v>82</v>
      </c>
      <c r="V1728" t="s">
        <v>83</v>
      </c>
      <c r="W1728" t="s">
        <v>108</v>
      </c>
      <c r="X1728" t="s"/>
      <c r="Y1728" t="s">
        <v>85</v>
      </c>
      <c r="Z1728">
        <f>HYPERLINK("https://hotelmonitor-cachepage.eclerx.com/savepage/tk_15444264760435452_sr_2399.html","info")</f>
        <v/>
      </c>
      <c r="AA1728" t="n">
        <v>9610</v>
      </c>
      <c r="AB1728" t="s"/>
      <c r="AC1728" t="s"/>
      <c r="AD1728" t="s">
        <v>86</v>
      </c>
      <c r="AE1728" t="s"/>
      <c r="AF1728" t="s"/>
      <c r="AG1728" t="s"/>
      <c r="AH1728" t="s"/>
      <c r="AI1728" t="s"/>
      <c r="AJ1728" t="s"/>
      <c r="AK1728" t="s">
        <v>87</v>
      </c>
      <c r="AL1728" t="s"/>
      <c r="AM1728" t="s"/>
      <c r="AN1728" t="s">
        <v>88</v>
      </c>
      <c r="AO1728" t="s"/>
      <c r="AP1728" t="n">
        <v>122</v>
      </c>
      <c r="AQ1728" t="s">
        <v>89</v>
      </c>
      <c r="AR1728" t="s"/>
      <c r="AS1728" t="s"/>
      <c r="AT1728" t="s">
        <v>90</v>
      </c>
      <c r="AU1728" t="s"/>
      <c r="AV1728" t="s"/>
      <c r="AW1728" t="s"/>
      <c r="AX1728" t="s"/>
      <c r="AY1728" t="n">
        <v>1055000</v>
      </c>
      <c r="AZ1728" t="s"/>
      <c r="BA1728" t="s"/>
      <c r="BB1728" t="n">
        <v>67412</v>
      </c>
      <c r="BC1728" t="n">
        <v>13.498467</v>
      </c>
      <c r="BD1728" t="n">
        <v>52.389061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92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2144</v>
      </c>
      <c r="F1729" t="n">
        <v>76849</v>
      </c>
      <c r="G1729" t="s">
        <v>74</v>
      </c>
      <c r="H1729" t="s">
        <v>75</v>
      </c>
      <c r="I1729" t="s"/>
      <c r="J1729" t="s">
        <v>74</v>
      </c>
      <c r="K1729" t="n">
        <v>112</v>
      </c>
      <c r="L1729" t="s">
        <v>76</v>
      </c>
      <c r="M1729" t="s"/>
      <c r="N1729" t="s">
        <v>2149</v>
      </c>
      <c r="O1729" t="s">
        <v>78</v>
      </c>
      <c r="P1729" t="s">
        <v>2146</v>
      </c>
      <c r="Q1729" t="s"/>
      <c r="R1729" t="s">
        <v>79</v>
      </c>
      <c r="S1729" t="s">
        <v>780</v>
      </c>
      <c r="T1729" t="s">
        <v>81</v>
      </c>
      <c r="U1729" t="s">
        <v>82</v>
      </c>
      <c r="V1729" t="s">
        <v>83</v>
      </c>
      <c r="W1729" t="s">
        <v>108</v>
      </c>
      <c r="X1729" t="s"/>
      <c r="Y1729" t="s">
        <v>85</v>
      </c>
      <c r="Z1729">
        <f>HYPERLINK("https://hotelmonitor-cachepage.eclerx.com/savepage/tk_15444264760435452_sr_2399.html","info")</f>
        <v/>
      </c>
      <c r="AA1729" t="n">
        <v>9610</v>
      </c>
      <c r="AB1729" t="s"/>
      <c r="AC1729" t="s"/>
      <c r="AD1729" t="s">
        <v>86</v>
      </c>
      <c r="AE1729" t="s"/>
      <c r="AF1729" t="s"/>
      <c r="AG1729" t="s"/>
      <c r="AH1729" t="s"/>
      <c r="AI1729" t="s"/>
      <c r="AJ1729" t="s"/>
      <c r="AK1729" t="s">
        <v>87</v>
      </c>
      <c r="AL1729" t="s"/>
      <c r="AM1729" t="s"/>
      <c r="AN1729" t="s">
        <v>88</v>
      </c>
      <c r="AO1729" t="s"/>
      <c r="AP1729" t="n">
        <v>122</v>
      </c>
      <c r="AQ1729" t="s">
        <v>89</v>
      </c>
      <c r="AR1729" t="s"/>
      <c r="AS1729" t="s"/>
      <c r="AT1729" t="s">
        <v>90</v>
      </c>
      <c r="AU1729" t="s"/>
      <c r="AV1729" t="s"/>
      <c r="AW1729" t="s"/>
      <c r="AX1729" t="s"/>
      <c r="AY1729" t="n">
        <v>1055000</v>
      </c>
      <c r="AZ1729" t="s"/>
      <c r="BA1729" t="s"/>
      <c r="BB1729" t="n">
        <v>67412</v>
      </c>
      <c r="BC1729" t="n">
        <v>13.498467</v>
      </c>
      <c r="BD1729" t="n">
        <v>52.389061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92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2144</v>
      </c>
      <c r="F1730" t="n">
        <v>76849</v>
      </c>
      <c r="G1730" t="s">
        <v>74</v>
      </c>
      <c r="H1730" t="s">
        <v>75</v>
      </c>
      <c r="I1730" t="s"/>
      <c r="J1730" t="s">
        <v>74</v>
      </c>
      <c r="K1730" t="n">
        <v>114.5</v>
      </c>
      <c r="L1730" t="s">
        <v>76</v>
      </c>
      <c r="M1730" t="s"/>
      <c r="N1730" t="s">
        <v>2150</v>
      </c>
      <c r="O1730" t="s">
        <v>78</v>
      </c>
      <c r="P1730" t="s">
        <v>2146</v>
      </c>
      <c r="Q1730" t="s"/>
      <c r="R1730" t="s">
        <v>79</v>
      </c>
      <c r="S1730" t="s">
        <v>1581</v>
      </c>
      <c r="T1730" t="s">
        <v>81</v>
      </c>
      <c r="U1730" t="s">
        <v>82</v>
      </c>
      <c r="V1730" t="s">
        <v>83</v>
      </c>
      <c r="W1730" t="s">
        <v>84</v>
      </c>
      <c r="X1730" t="s"/>
      <c r="Y1730" t="s">
        <v>85</v>
      </c>
      <c r="Z1730">
        <f>HYPERLINK("https://hotelmonitor-cachepage.eclerx.com/savepage/tk_15444264760435452_sr_2399.html","info")</f>
        <v/>
      </c>
      <c r="AA1730" t="n">
        <v>9610</v>
      </c>
      <c r="AB1730" t="s"/>
      <c r="AC1730" t="s"/>
      <c r="AD1730" t="s">
        <v>86</v>
      </c>
      <c r="AE1730" t="s"/>
      <c r="AF1730" t="s"/>
      <c r="AG1730" t="s"/>
      <c r="AH1730" t="s"/>
      <c r="AI1730" t="s"/>
      <c r="AJ1730" t="s"/>
      <c r="AK1730" t="s">
        <v>87</v>
      </c>
      <c r="AL1730" t="s"/>
      <c r="AM1730" t="s"/>
      <c r="AN1730" t="s">
        <v>88</v>
      </c>
      <c r="AO1730" t="s"/>
      <c r="AP1730" t="n">
        <v>122</v>
      </c>
      <c r="AQ1730" t="s">
        <v>89</v>
      </c>
      <c r="AR1730" t="s"/>
      <c r="AS1730" t="s"/>
      <c r="AT1730" t="s">
        <v>90</v>
      </c>
      <c r="AU1730" t="s"/>
      <c r="AV1730" t="s"/>
      <c r="AW1730" t="s"/>
      <c r="AX1730" t="s"/>
      <c r="AY1730" t="n">
        <v>1055000</v>
      </c>
      <c r="AZ1730" t="s"/>
      <c r="BA1730" t="s"/>
      <c r="BB1730" t="n">
        <v>67412</v>
      </c>
      <c r="BC1730" t="n">
        <v>13.498467</v>
      </c>
      <c r="BD1730" t="n">
        <v>52.389061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92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2144</v>
      </c>
      <c r="F1731" t="n">
        <v>76849</v>
      </c>
      <c r="G1731" t="s">
        <v>74</v>
      </c>
      <c r="H1731" t="s">
        <v>75</v>
      </c>
      <c r="I1731" t="s"/>
      <c r="J1731" t="s">
        <v>74</v>
      </c>
      <c r="K1731" t="n">
        <v>120</v>
      </c>
      <c r="L1731" t="s">
        <v>76</v>
      </c>
      <c r="M1731" t="s"/>
      <c r="N1731" t="s">
        <v>2150</v>
      </c>
      <c r="O1731" t="s">
        <v>78</v>
      </c>
      <c r="P1731" t="s">
        <v>2146</v>
      </c>
      <c r="Q1731" t="s"/>
      <c r="R1731" t="s">
        <v>79</v>
      </c>
      <c r="S1731" t="s">
        <v>1082</v>
      </c>
      <c r="T1731" t="s">
        <v>81</v>
      </c>
      <c r="U1731" t="s">
        <v>82</v>
      </c>
      <c r="V1731" t="s">
        <v>83</v>
      </c>
      <c r="W1731" t="s">
        <v>108</v>
      </c>
      <c r="X1731" t="s"/>
      <c r="Y1731" t="s">
        <v>85</v>
      </c>
      <c r="Z1731">
        <f>HYPERLINK("https://hotelmonitor-cachepage.eclerx.com/savepage/tk_15444264760435452_sr_2399.html","info")</f>
        <v/>
      </c>
      <c r="AA1731" t="n">
        <v>9610</v>
      </c>
      <c r="AB1731" t="s"/>
      <c r="AC1731" t="s"/>
      <c r="AD1731" t="s">
        <v>86</v>
      </c>
      <c r="AE1731" t="s"/>
      <c r="AF1731" t="s"/>
      <c r="AG1731" t="s"/>
      <c r="AH1731" t="s"/>
      <c r="AI1731" t="s"/>
      <c r="AJ1731" t="s"/>
      <c r="AK1731" t="s">
        <v>87</v>
      </c>
      <c r="AL1731" t="s"/>
      <c r="AM1731" t="s"/>
      <c r="AN1731" t="s">
        <v>88</v>
      </c>
      <c r="AO1731" t="s"/>
      <c r="AP1731" t="n">
        <v>122</v>
      </c>
      <c r="AQ1731" t="s">
        <v>89</v>
      </c>
      <c r="AR1731" t="s"/>
      <c r="AS1731" t="s"/>
      <c r="AT1731" t="s">
        <v>90</v>
      </c>
      <c r="AU1731" t="s"/>
      <c r="AV1731" t="s"/>
      <c r="AW1731" t="s"/>
      <c r="AX1731" t="s"/>
      <c r="AY1731" t="n">
        <v>1055000</v>
      </c>
      <c r="AZ1731" t="s"/>
      <c r="BA1731" t="s"/>
      <c r="BB1731" t="n">
        <v>67412</v>
      </c>
      <c r="BC1731" t="n">
        <v>13.498467</v>
      </c>
      <c r="BD1731" t="n">
        <v>52.389061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92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2144</v>
      </c>
      <c r="F1732" t="n">
        <v>76849</v>
      </c>
      <c r="G1732" t="s">
        <v>74</v>
      </c>
      <c r="H1732" t="s">
        <v>75</v>
      </c>
      <c r="I1732" t="s"/>
      <c r="J1732" t="s">
        <v>74</v>
      </c>
      <c r="K1732" t="n">
        <v>124.5</v>
      </c>
      <c r="L1732" t="s">
        <v>76</v>
      </c>
      <c r="M1732" t="s"/>
      <c r="N1732" t="s">
        <v>2151</v>
      </c>
      <c r="O1732" t="s">
        <v>78</v>
      </c>
      <c r="P1732" t="s">
        <v>2146</v>
      </c>
      <c r="Q1732" t="s"/>
      <c r="R1732" t="s">
        <v>79</v>
      </c>
      <c r="S1732" t="s">
        <v>1516</v>
      </c>
      <c r="T1732" t="s">
        <v>81</v>
      </c>
      <c r="U1732" t="s">
        <v>82</v>
      </c>
      <c r="V1732" t="s">
        <v>83</v>
      </c>
      <c r="W1732" t="s">
        <v>84</v>
      </c>
      <c r="X1732" t="s"/>
      <c r="Y1732" t="s">
        <v>85</v>
      </c>
      <c r="Z1732">
        <f>HYPERLINK("https://hotelmonitor-cachepage.eclerx.com/savepage/tk_15444264760435452_sr_2399.html","info")</f>
        <v/>
      </c>
      <c r="AA1732" t="n">
        <v>9610</v>
      </c>
      <c r="AB1732" t="s"/>
      <c r="AC1732" t="s"/>
      <c r="AD1732" t="s">
        <v>86</v>
      </c>
      <c r="AE1732" t="s"/>
      <c r="AF1732" t="s"/>
      <c r="AG1732" t="s"/>
      <c r="AH1732" t="s"/>
      <c r="AI1732" t="s"/>
      <c r="AJ1732" t="s"/>
      <c r="AK1732" t="s">
        <v>87</v>
      </c>
      <c r="AL1732" t="s"/>
      <c r="AM1732" t="s"/>
      <c r="AN1732" t="s">
        <v>88</v>
      </c>
      <c r="AO1732" t="s"/>
      <c r="AP1732" t="n">
        <v>122</v>
      </c>
      <c r="AQ1732" t="s">
        <v>89</v>
      </c>
      <c r="AR1732" t="s"/>
      <c r="AS1732" t="s"/>
      <c r="AT1732" t="s">
        <v>90</v>
      </c>
      <c r="AU1732" t="s"/>
      <c r="AV1732" t="s"/>
      <c r="AW1732" t="s"/>
      <c r="AX1732" t="s"/>
      <c r="AY1732" t="n">
        <v>1055000</v>
      </c>
      <c r="AZ1732" t="s"/>
      <c r="BA1732" t="s"/>
      <c r="BB1732" t="n">
        <v>67412</v>
      </c>
      <c r="BC1732" t="n">
        <v>13.498467</v>
      </c>
      <c r="BD1732" t="n">
        <v>52.389061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92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2144</v>
      </c>
      <c r="F1733" t="n">
        <v>76849</v>
      </c>
      <c r="G1733" t="s">
        <v>74</v>
      </c>
      <c r="H1733" t="s">
        <v>75</v>
      </c>
      <c r="I1733" t="s"/>
      <c r="J1733" t="s">
        <v>74</v>
      </c>
      <c r="K1733" t="n">
        <v>128</v>
      </c>
      <c r="L1733" t="s">
        <v>76</v>
      </c>
      <c r="M1733" t="s"/>
      <c r="N1733" t="s">
        <v>2151</v>
      </c>
      <c r="O1733" t="s">
        <v>78</v>
      </c>
      <c r="P1733" t="s">
        <v>2146</v>
      </c>
      <c r="Q1733" t="s"/>
      <c r="R1733" t="s">
        <v>79</v>
      </c>
      <c r="S1733" t="s">
        <v>686</v>
      </c>
      <c r="T1733" t="s">
        <v>81</v>
      </c>
      <c r="U1733" t="s">
        <v>82</v>
      </c>
      <c r="V1733" t="s">
        <v>83</v>
      </c>
      <c r="W1733" t="s">
        <v>108</v>
      </c>
      <c r="X1733" t="s"/>
      <c r="Y1733" t="s">
        <v>85</v>
      </c>
      <c r="Z1733">
        <f>HYPERLINK("https://hotelmonitor-cachepage.eclerx.com/savepage/tk_15444264760435452_sr_2399.html","info")</f>
        <v/>
      </c>
      <c r="AA1733" t="n">
        <v>9610</v>
      </c>
      <c r="AB1733" t="s"/>
      <c r="AC1733" t="s"/>
      <c r="AD1733" t="s">
        <v>86</v>
      </c>
      <c r="AE1733" t="s"/>
      <c r="AF1733" t="s"/>
      <c r="AG1733" t="s"/>
      <c r="AH1733" t="s"/>
      <c r="AI1733" t="s"/>
      <c r="AJ1733" t="s"/>
      <c r="AK1733" t="s">
        <v>87</v>
      </c>
      <c r="AL1733" t="s"/>
      <c r="AM1733" t="s"/>
      <c r="AN1733" t="s">
        <v>88</v>
      </c>
      <c r="AO1733" t="s"/>
      <c r="AP1733" t="n">
        <v>122</v>
      </c>
      <c r="AQ1733" t="s">
        <v>89</v>
      </c>
      <c r="AR1733" t="s"/>
      <c r="AS1733" t="s"/>
      <c r="AT1733" t="s">
        <v>90</v>
      </c>
      <c r="AU1733" t="s"/>
      <c r="AV1733" t="s"/>
      <c r="AW1733" t="s"/>
      <c r="AX1733" t="s"/>
      <c r="AY1733" t="n">
        <v>1055000</v>
      </c>
      <c r="AZ1733" t="s"/>
      <c r="BA1733" t="s"/>
      <c r="BB1733" t="n">
        <v>67412</v>
      </c>
      <c r="BC1733" t="n">
        <v>13.498467</v>
      </c>
      <c r="BD1733" t="n">
        <v>52.389061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92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2144</v>
      </c>
      <c r="F1734" t="n">
        <v>76849</v>
      </c>
      <c r="G1734" t="s">
        <v>74</v>
      </c>
      <c r="H1734" t="s">
        <v>75</v>
      </c>
      <c r="I1734" t="s"/>
      <c r="J1734" t="s">
        <v>74</v>
      </c>
      <c r="K1734" t="n">
        <v>130.5</v>
      </c>
      <c r="L1734" t="s">
        <v>76</v>
      </c>
      <c r="M1734" t="s"/>
      <c r="N1734" t="s">
        <v>2149</v>
      </c>
      <c r="O1734" t="s">
        <v>78</v>
      </c>
      <c r="P1734" t="s">
        <v>2146</v>
      </c>
      <c r="Q1734" t="s"/>
      <c r="R1734" t="s">
        <v>79</v>
      </c>
      <c r="S1734" t="s">
        <v>1180</v>
      </c>
      <c r="T1734" t="s">
        <v>81</v>
      </c>
      <c r="U1734" t="s">
        <v>82</v>
      </c>
      <c r="V1734" t="s">
        <v>83</v>
      </c>
      <c r="W1734" t="s">
        <v>108</v>
      </c>
      <c r="X1734" t="s"/>
      <c r="Y1734" t="s">
        <v>85</v>
      </c>
      <c r="Z1734">
        <f>HYPERLINK("https://hotelmonitor-cachepage.eclerx.com/savepage/tk_15444264760435452_sr_2399.html","info")</f>
        <v/>
      </c>
      <c r="AA1734" t="n">
        <v>9610</v>
      </c>
      <c r="AB1734" t="s"/>
      <c r="AC1734" t="s"/>
      <c r="AD1734" t="s">
        <v>86</v>
      </c>
      <c r="AE1734" t="s"/>
      <c r="AF1734" t="s"/>
      <c r="AG1734" t="s"/>
      <c r="AH1734" t="s"/>
      <c r="AI1734" t="s"/>
      <c r="AJ1734" t="s"/>
      <c r="AK1734" t="s">
        <v>87</v>
      </c>
      <c r="AL1734" t="s"/>
      <c r="AM1734" t="s"/>
      <c r="AN1734" t="s">
        <v>88</v>
      </c>
      <c r="AO1734" t="s"/>
      <c r="AP1734" t="n">
        <v>122</v>
      </c>
      <c r="AQ1734" t="s">
        <v>89</v>
      </c>
      <c r="AR1734" t="s"/>
      <c r="AS1734" t="s"/>
      <c r="AT1734" t="s">
        <v>90</v>
      </c>
      <c r="AU1734" t="s"/>
      <c r="AV1734" t="s"/>
      <c r="AW1734" t="s"/>
      <c r="AX1734" t="s"/>
      <c r="AY1734" t="n">
        <v>1055000</v>
      </c>
      <c r="AZ1734" t="s"/>
      <c r="BA1734" t="s"/>
      <c r="BB1734" t="n">
        <v>67412</v>
      </c>
      <c r="BC1734" t="n">
        <v>13.498467</v>
      </c>
      <c r="BD1734" t="n">
        <v>52.389061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92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2144</v>
      </c>
      <c r="F1735" t="n">
        <v>76849</v>
      </c>
      <c r="G1735" t="s">
        <v>74</v>
      </c>
      <c r="H1735" t="s">
        <v>75</v>
      </c>
      <c r="I1735" t="s"/>
      <c r="J1735" t="s">
        <v>74</v>
      </c>
      <c r="K1735" t="n">
        <v>140.5</v>
      </c>
      <c r="L1735" t="s">
        <v>76</v>
      </c>
      <c r="M1735" t="s"/>
      <c r="N1735" t="s">
        <v>2150</v>
      </c>
      <c r="O1735" t="s">
        <v>78</v>
      </c>
      <c r="P1735" t="s">
        <v>2146</v>
      </c>
      <c r="Q1735" t="s"/>
      <c r="R1735" t="s">
        <v>79</v>
      </c>
      <c r="S1735" t="s">
        <v>2152</v>
      </c>
      <c r="T1735" t="s">
        <v>81</v>
      </c>
      <c r="U1735" t="s">
        <v>82</v>
      </c>
      <c r="V1735" t="s">
        <v>83</v>
      </c>
      <c r="W1735" t="s">
        <v>108</v>
      </c>
      <c r="X1735" t="s"/>
      <c r="Y1735" t="s">
        <v>85</v>
      </c>
      <c r="Z1735">
        <f>HYPERLINK("https://hotelmonitor-cachepage.eclerx.com/savepage/tk_15444264760435452_sr_2399.html","info")</f>
        <v/>
      </c>
      <c r="AA1735" t="n">
        <v>9610</v>
      </c>
      <c r="AB1735" t="s"/>
      <c r="AC1735" t="s"/>
      <c r="AD1735" t="s">
        <v>86</v>
      </c>
      <c r="AE1735" t="s"/>
      <c r="AF1735" t="s"/>
      <c r="AG1735" t="s"/>
      <c r="AH1735" t="s"/>
      <c r="AI1735" t="s"/>
      <c r="AJ1735" t="s"/>
      <c r="AK1735" t="s">
        <v>87</v>
      </c>
      <c r="AL1735" t="s"/>
      <c r="AM1735" t="s"/>
      <c r="AN1735" t="s">
        <v>88</v>
      </c>
      <c r="AO1735" t="s"/>
      <c r="AP1735" t="n">
        <v>122</v>
      </c>
      <c r="AQ1735" t="s">
        <v>89</v>
      </c>
      <c r="AR1735" t="s"/>
      <c r="AS1735" t="s"/>
      <c r="AT1735" t="s">
        <v>90</v>
      </c>
      <c r="AU1735" t="s"/>
      <c r="AV1735" t="s"/>
      <c r="AW1735" t="s"/>
      <c r="AX1735" t="s"/>
      <c r="AY1735" t="n">
        <v>1055000</v>
      </c>
      <c r="AZ1735" t="s"/>
      <c r="BA1735" t="s"/>
      <c r="BB1735" t="n">
        <v>67412</v>
      </c>
      <c r="BC1735" t="n">
        <v>13.498467</v>
      </c>
      <c r="BD1735" t="n">
        <v>52.389061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92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2144</v>
      </c>
      <c r="F1736" t="n">
        <v>76849</v>
      </c>
      <c r="G1736" t="s">
        <v>74</v>
      </c>
      <c r="H1736" t="s">
        <v>75</v>
      </c>
      <c r="I1736" t="s"/>
      <c r="J1736" t="s">
        <v>74</v>
      </c>
      <c r="K1736" t="n">
        <v>150.5</v>
      </c>
      <c r="L1736" t="s">
        <v>76</v>
      </c>
      <c r="M1736" t="s"/>
      <c r="N1736" t="s">
        <v>2151</v>
      </c>
      <c r="O1736" t="s">
        <v>78</v>
      </c>
      <c r="P1736" t="s">
        <v>2146</v>
      </c>
      <c r="Q1736" t="s"/>
      <c r="R1736" t="s">
        <v>79</v>
      </c>
      <c r="S1736" t="s">
        <v>2153</v>
      </c>
      <c r="T1736" t="s">
        <v>81</v>
      </c>
      <c r="U1736" t="s">
        <v>82</v>
      </c>
      <c r="V1736" t="s">
        <v>83</v>
      </c>
      <c r="W1736" t="s">
        <v>108</v>
      </c>
      <c r="X1736" t="s"/>
      <c r="Y1736" t="s">
        <v>85</v>
      </c>
      <c r="Z1736">
        <f>HYPERLINK("https://hotelmonitor-cachepage.eclerx.com/savepage/tk_15444264760435452_sr_2399.html","info")</f>
        <v/>
      </c>
      <c r="AA1736" t="n">
        <v>9610</v>
      </c>
      <c r="AB1736" t="s"/>
      <c r="AC1736" t="s"/>
      <c r="AD1736" t="s">
        <v>86</v>
      </c>
      <c r="AE1736" t="s"/>
      <c r="AF1736" t="s"/>
      <c r="AG1736" t="s"/>
      <c r="AH1736" t="s"/>
      <c r="AI1736" t="s"/>
      <c r="AJ1736" t="s"/>
      <c r="AK1736" t="s">
        <v>87</v>
      </c>
      <c r="AL1736" t="s"/>
      <c r="AM1736" t="s"/>
      <c r="AN1736" t="s">
        <v>88</v>
      </c>
      <c r="AO1736" t="s"/>
      <c r="AP1736" t="n">
        <v>122</v>
      </c>
      <c r="AQ1736" t="s">
        <v>89</v>
      </c>
      <c r="AR1736" t="s"/>
      <c r="AS1736" t="s"/>
      <c r="AT1736" t="s">
        <v>90</v>
      </c>
      <c r="AU1736" t="s"/>
      <c r="AV1736" t="s"/>
      <c r="AW1736" t="s"/>
      <c r="AX1736" t="s"/>
      <c r="AY1736" t="n">
        <v>1055000</v>
      </c>
      <c r="AZ1736" t="s"/>
      <c r="BA1736" t="s"/>
      <c r="BB1736" t="n">
        <v>67412</v>
      </c>
      <c r="BC1736" t="n">
        <v>13.498467</v>
      </c>
      <c r="BD1736" t="n">
        <v>52.389061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92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2154</v>
      </c>
      <c r="F1737" t="n">
        <v>3553024</v>
      </c>
      <c r="G1737" t="s">
        <v>74</v>
      </c>
      <c r="H1737" t="s">
        <v>75</v>
      </c>
      <c r="I1737" t="s"/>
      <c r="J1737" t="s">
        <v>74</v>
      </c>
      <c r="K1737" t="n">
        <v>71.40000000000001</v>
      </c>
      <c r="L1737" t="s">
        <v>76</v>
      </c>
      <c r="M1737" t="s"/>
      <c r="N1737" t="s">
        <v>2155</v>
      </c>
      <c r="O1737" t="s">
        <v>78</v>
      </c>
      <c r="P1737" t="s">
        <v>2156</v>
      </c>
      <c r="Q1737" t="s"/>
      <c r="R1737" t="s">
        <v>79</v>
      </c>
      <c r="S1737" t="s">
        <v>1642</v>
      </c>
      <c r="T1737" t="s">
        <v>81</v>
      </c>
      <c r="U1737" t="s">
        <v>82</v>
      </c>
      <c r="V1737" t="s">
        <v>83</v>
      </c>
      <c r="W1737" t="s">
        <v>84</v>
      </c>
      <c r="X1737" t="s"/>
      <c r="Y1737" t="s">
        <v>85</v>
      </c>
      <c r="Z1737">
        <f>HYPERLINK("https://hotelmonitor-cachepage.eclerx.com/savepage/tk_15444276361143358_sr_2399.html","info")</f>
        <v/>
      </c>
      <c r="AA1737" t="n">
        <v>7278</v>
      </c>
      <c r="AB1737" t="s"/>
      <c r="AC1737" t="s"/>
      <c r="AD1737" t="s">
        <v>86</v>
      </c>
      <c r="AE1737" t="s"/>
      <c r="AF1737" t="s"/>
      <c r="AG1737" t="s"/>
      <c r="AH1737" t="s"/>
      <c r="AI1737" t="s"/>
      <c r="AJ1737" t="s"/>
      <c r="AK1737" t="s">
        <v>87</v>
      </c>
      <c r="AL1737" t="s"/>
      <c r="AM1737" t="s"/>
      <c r="AN1737" t="s">
        <v>88</v>
      </c>
      <c r="AO1737" t="s"/>
      <c r="AP1737" t="n">
        <v>465</v>
      </c>
      <c r="AQ1737" t="s">
        <v>89</v>
      </c>
      <c r="AR1737" t="s"/>
      <c r="AS1737" t="s"/>
      <c r="AT1737" t="s">
        <v>90</v>
      </c>
      <c r="AU1737" t="s"/>
      <c r="AV1737" t="s"/>
      <c r="AW1737" t="s"/>
      <c r="AX1737" t="s"/>
      <c r="AY1737" t="n">
        <v>4481112</v>
      </c>
      <c r="AZ1737" t="s">
        <v>2157</v>
      </c>
      <c r="BA1737" t="s"/>
      <c r="BB1737" t="n">
        <v>22642</v>
      </c>
      <c r="BC1737" t="n">
        <v>13.477686</v>
      </c>
      <c r="BD1737" t="n">
        <v>52.533572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92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2154</v>
      </c>
      <c r="F1738" t="n">
        <v>3553024</v>
      </c>
      <c r="G1738" t="s">
        <v>74</v>
      </c>
      <c r="H1738" t="s">
        <v>75</v>
      </c>
      <c r="I1738" t="s"/>
      <c r="J1738" t="s">
        <v>74</v>
      </c>
      <c r="K1738" t="n">
        <v>89.25</v>
      </c>
      <c r="L1738" t="s">
        <v>76</v>
      </c>
      <c r="M1738" t="s"/>
      <c r="N1738" t="s">
        <v>2158</v>
      </c>
      <c r="O1738" t="s">
        <v>78</v>
      </c>
      <c r="P1738" t="s">
        <v>2156</v>
      </c>
      <c r="Q1738" t="s"/>
      <c r="R1738" t="s">
        <v>79</v>
      </c>
      <c r="S1738" t="s">
        <v>203</v>
      </c>
      <c r="T1738" t="s">
        <v>81</v>
      </c>
      <c r="U1738" t="s">
        <v>82</v>
      </c>
      <c r="V1738" t="s">
        <v>83</v>
      </c>
      <c r="W1738" t="s">
        <v>84</v>
      </c>
      <c r="X1738" t="s"/>
      <c r="Y1738" t="s">
        <v>85</v>
      </c>
      <c r="Z1738">
        <f>HYPERLINK("https://hotelmonitor-cachepage.eclerx.com/savepage/tk_15444276361143358_sr_2399.html","info")</f>
        <v/>
      </c>
      <c r="AA1738" t="n">
        <v>7278</v>
      </c>
      <c r="AB1738" t="s"/>
      <c r="AC1738" t="s"/>
      <c r="AD1738" t="s">
        <v>86</v>
      </c>
      <c r="AE1738" t="s"/>
      <c r="AF1738" t="s"/>
      <c r="AG1738" t="s"/>
      <c r="AH1738" t="s"/>
      <c r="AI1738" t="s"/>
      <c r="AJ1738" t="s"/>
      <c r="AK1738" t="s">
        <v>87</v>
      </c>
      <c r="AL1738" t="s"/>
      <c r="AM1738" t="s"/>
      <c r="AN1738" t="s">
        <v>88</v>
      </c>
      <c r="AO1738" t="s"/>
      <c r="AP1738" t="n">
        <v>465</v>
      </c>
      <c r="AQ1738" t="s">
        <v>89</v>
      </c>
      <c r="AR1738" t="s"/>
      <c r="AS1738" t="s"/>
      <c r="AT1738" t="s">
        <v>90</v>
      </c>
      <c r="AU1738" t="s"/>
      <c r="AV1738" t="s"/>
      <c r="AW1738" t="s"/>
      <c r="AX1738" t="s"/>
      <c r="AY1738" t="n">
        <v>4481112</v>
      </c>
      <c r="AZ1738" t="s">
        <v>2157</v>
      </c>
      <c r="BA1738" t="s"/>
      <c r="BB1738" t="n">
        <v>22642</v>
      </c>
      <c r="BC1738" t="n">
        <v>13.477686</v>
      </c>
      <c r="BD1738" t="n">
        <v>52.533572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92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2154</v>
      </c>
      <c r="F1739" t="n">
        <v>3553024</v>
      </c>
      <c r="G1739" t="s">
        <v>74</v>
      </c>
      <c r="H1739" t="s">
        <v>75</v>
      </c>
      <c r="I1739" t="s"/>
      <c r="J1739" t="s">
        <v>74</v>
      </c>
      <c r="K1739" t="n">
        <v>82.31999999999999</v>
      </c>
      <c r="L1739" t="s">
        <v>76</v>
      </c>
      <c r="M1739" t="s"/>
      <c r="N1739" t="s">
        <v>2159</v>
      </c>
      <c r="O1739" t="s">
        <v>78</v>
      </c>
      <c r="P1739" t="s">
        <v>2156</v>
      </c>
      <c r="Q1739" t="s"/>
      <c r="R1739" t="s">
        <v>79</v>
      </c>
      <c r="S1739" t="s">
        <v>2160</v>
      </c>
      <c r="T1739" t="s">
        <v>81</v>
      </c>
      <c r="U1739" t="s">
        <v>82</v>
      </c>
      <c r="V1739" t="s">
        <v>83</v>
      </c>
      <c r="W1739" t="s">
        <v>84</v>
      </c>
      <c r="X1739" t="s"/>
      <c r="Y1739" t="s">
        <v>85</v>
      </c>
      <c r="Z1739">
        <f>HYPERLINK("https://hotelmonitor-cachepage.eclerx.com/savepage/tk_15444276361143358_sr_2399.html","info")</f>
        <v/>
      </c>
      <c r="AA1739" t="n">
        <v>7278</v>
      </c>
      <c r="AB1739" t="s"/>
      <c r="AC1739" t="s"/>
      <c r="AD1739" t="s">
        <v>86</v>
      </c>
      <c r="AE1739" t="s"/>
      <c r="AF1739" t="s"/>
      <c r="AG1739" t="s"/>
      <c r="AH1739" t="s"/>
      <c r="AI1739" t="s"/>
      <c r="AJ1739" t="s"/>
      <c r="AK1739" t="s">
        <v>87</v>
      </c>
      <c r="AL1739" t="s"/>
      <c r="AM1739" t="s"/>
      <c r="AN1739" t="s">
        <v>88</v>
      </c>
      <c r="AO1739" t="s"/>
      <c r="AP1739" t="n">
        <v>465</v>
      </c>
      <c r="AQ1739" t="s">
        <v>89</v>
      </c>
      <c r="AR1739" t="s"/>
      <c r="AS1739" t="s"/>
      <c r="AT1739" t="s">
        <v>90</v>
      </c>
      <c r="AU1739" t="s"/>
      <c r="AV1739" t="s"/>
      <c r="AW1739" t="s"/>
      <c r="AX1739" t="s"/>
      <c r="AY1739" t="n">
        <v>4481112</v>
      </c>
      <c r="AZ1739" t="s">
        <v>2157</v>
      </c>
      <c r="BA1739" t="s"/>
      <c r="BB1739" t="n">
        <v>22642</v>
      </c>
      <c r="BC1739" t="n">
        <v>13.477686</v>
      </c>
      <c r="BD1739" t="n">
        <v>52.533572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92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2154</v>
      </c>
      <c r="F1740" t="n">
        <v>3553024</v>
      </c>
      <c r="G1740" t="s">
        <v>74</v>
      </c>
      <c r="H1740" t="s">
        <v>75</v>
      </c>
      <c r="I1740" t="s"/>
      <c r="J1740" t="s">
        <v>74</v>
      </c>
      <c r="K1740" t="n">
        <v>102.9</v>
      </c>
      <c r="L1740" t="s">
        <v>76</v>
      </c>
      <c r="M1740" t="s"/>
      <c r="N1740" t="s">
        <v>2159</v>
      </c>
      <c r="O1740" t="s">
        <v>78</v>
      </c>
      <c r="P1740" t="s">
        <v>2156</v>
      </c>
      <c r="Q1740" t="s"/>
      <c r="R1740" t="s">
        <v>79</v>
      </c>
      <c r="S1740" t="s">
        <v>1897</v>
      </c>
      <c r="T1740" t="s">
        <v>81</v>
      </c>
      <c r="U1740" t="s">
        <v>82</v>
      </c>
      <c r="V1740" t="s">
        <v>83</v>
      </c>
      <c r="W1740" t="s">
        <v>84</v>
      </c>
      <c r="X1740" t="s"/>
      <c r="Y1740" t="s">
        <v>85</v>
      </c>
      <c r="Z1740">
        <f>HYPERLINK("https://hotelmonitor-cachepage.eclerx.com/savepage/tk_15444276361143358_sr_2399.html","info")</f>
        <v/>
      </c>
      <c r="AA1740" t="n">
        <v>7278</v>
      </c>
      <c r="AB1740" t="s"/>
      <c r="AC1740" t="s"/>
      <c r="AD1740" t="s">
        <v>86</v>
      </c>
      <c r="AE1740" t="s"/>
      <c r="AF1740" t="s"/>
      <c r="AG1740" t="s"/>
      <c r="AH1740" t="s"/>
      <c r="AI1740" t="s"/>
      <c r="AJ1740" t="s"/>
      <c r="AK1740" t="s">
        <v>87</v>
      </c>
      <c r="AL1740" t="s"/>
      <c r="AM1740" t="s"/>
      <c r="AN1740" t="s">
        <v>88</v>
      </c>
      <c r="AO1740" t="s"/>
      <c r="AP1740" t="n">
        <v>465</v>
      </c>
      <c r="AQ1740" t="s">
        <v>89</v>
      </c>
      <c r="AR1740" t="s"/>
      <c r="AS1740" t="s"/>
      <c r="AT1740" t="s">
        <v>90</v>
      </c>
      <c r="AU1740" t="s"/>
      <c r="AV1740" t="s"/>
      <c r="AW1740" t="s"/>
      <c r="AX1740" t="s"/>
      <c r="AY1740" t="n">
        <v>4481112</v>
      </c>
      <c r="AZ1740" t="s">
        <v>2157</v>
      </c>
      <c r="BA1740" t="s"/>
      <c r="BB1740" t="n">
        <v>22642</v>
      </c>
      <c r="BC1740" t="n">
        <v>13.477686</v>
      </c>
      <c r="BD1740" t="n">
        <v>52.533572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92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2154</v>
      </c>
      <c r="F1741" t="n">
        <v>3553024</v>
      </c>
      <c r="G1741" t="s">
        <v>74</v>
      </c>
      <c r="H1741" t="s">
        <v>75</v>
      </c>
      <c r="I1741" t="s"/>
      <c r="J1741" t="s">
        <v>74</v>
      </c>
      <c r="K1741" t="n">
        <v>121.25</v>
      </c>
      <c r="L1741" t="s">
        <v>76</v>
      </c>
      <c r="M1741" t="s"/>
      <c r="N1741" t="s">
        <v>2158</v>
      </c>
      <c r="O1741" t="s">
        <v>78</v>
      </c>
      <c r="P1741" t="s">
        <v>2156</v>
      </c>
      <c r="Q1741" t="s"/>
      <c r="R1741" t="s">
        <v>79</v>
      </c>
      <c r="S1741" t="s">
        <v>2161</v>
      </c>
      <c r="T1741" t="s">
        <v>81</v>
      </c>
      <c r="U1741" t="s">
        <v>82</v>
      </c>
      <c r="V1741" t="s">
        <v>83</v>
      </c>
      <c r="W1741" t="s">
        <v>108</v>
      </c>
      <c r="X1741" t="s"/>
      <c r="Y1741" t="s">
        <v>85</v>
      </c>
      <c r="Z1741">
        <f>HYPERLINK("https://hotelmonitor-cachepage.eclerx.com/savepage/tk_15444276361143358_sr_2399.html","info")</f>
        <v/>
      </c>
      <c r="AA1741" t="n">
        <v>7278</v>
      </c>
      <c r="AB1741" t="s"/>
      <c r="AC1741" t="s"/>
      <c r="AD1741" t="s">
        <v>86</v>
      </c>
      <c r="AE1741" t="s"/>
      <c r="AF1741" t="s"/>
      <c r="AG1741" t="s"/>
      <c r="AH1741" t="s"/>
      <c r="AI1741" t="s"/>
      <c r="AJ1741" t="s"/>
      <c r="AK1741" t="s">
        <v>87</v>
      </c>
      <c r="AL1741" t="s"/>
      <c r="AM1741" t="s"/>
      <c r="AN1741" t="s">
        <v>88</v>
      </c>
      <c r="AO1741" t="s"/>
      <c r="AP1741" t="n">
        <v>465</v>
      </c>
      <c r="AQ1741" t="s">
        <v>89</v>
      </c>
      <c r="AR1741" t="s"/>
      <c r="AS1741" t="s"/>
      <c r="AT1741" t="s">
        <v>90</v>
      </c>
      <c r="AU1741" t="s"/>
      <c r="AV1741" t="s"/>
      <c r="AW1741" t="s"/>
      <c r="AX1741" t="s"/>
      <c r="AY1741" t="n">
        <v>4481112</v>
      </c>
      <c r="AZ1741" t="s">
        <v>2157</v>
      </c>
      <c r="BA1741" t="s"/>
      <c r="BB1741" t="n">
        <v>22642</v>
      </c>
      <c r="BC1741" t="n">
        <v>13.477686</v>
      </c>
      <c r="BD1741" t="n">
        <v>52.533572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92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2154</v>
      </c>
      <c r="F1742" t="n">
        <v>3553024</v>
      </c>
      <c r="G1742" t="s">
        <v>74</v>
      </c>
      <c r="H1742" t="s">
        <v>75</v>
      </c>
      <c r="I1742" t="s"/>
      <c r="J1742" t="s">
        <v>74</v>
      </c>
      <c r="K1742" t="n">
        <v>134.9</v>
      </c>
      <c r="L1742" t="s">
        <v>76</v>
      </c>
      <c r="M1742" t="s"/>
      <c r="N1742" t="s">
        <v>2159</v>
      </c>
      <c r="O1742" t="s">
        <v>78</v>
      </c>
      <c r="P1742" t="s">
        <v>2156</v>
      </c>
      <c r="Q1742" t="s"/>
      <c r="R1742" t="s">
        <v>79</v>
      </c>
      <c r="S1742" t="s">
        <v>2162</v>
      </c>
      <c r="T1742" t="s">
        <v>81</v>
      </c>
      <c r="U1742" t="s">
        <v>82</v>
      </c>
      <c r="V1742" t="s">
        <v>83</v>
      </c>
      <c r="W1742" t="s">
        <v>108</v>
      </c>
      <c r="X1742" t="s"/>
      <c r="Y1742" t="s">
        <v>85</v>
      </c>
      <c r="Z1742">
        <f>HYPERLINK("https://hotelmonitor-cachepage.eclerx.com/savepage/tk_15444276361143358_sr_2399.html","info")</f>
        <v/>
      </c>
      <c r="AA1742" t="n">
        <v>7278</v>
      </c>
      <c r="AB1742" t="s"/>
      <c r="AC1742" t="s"/>
      <c r="AD1742" t="s">
        <v>86</v>
      </c>
      <c r="AE1742" t="s"/>
      <c r="AF1742" t="s"/>
      <c r="AG1742" t="s"/>
      <c r="AH1742" t="s"/>
      <c r="AI1742" t="s"/>
      <c r="AJ1742" t="s"/>
      <c r="AK1742" t="s">
        <v>87</v>
      </c>
      <c r="AL1742" t="s"/>
      <c r="AM1742" t="s"/>
      <c r="AN1742" t="s">
        <v>88</v>
      </c>
      <c r="AO1742" t="s"/>
      <c r="AP1742" t="n">
        <v>465</v>
      </c>
      <c r="AQ1742" t="s">
        <v>89</v>
      </c>
      <c r="AR1742" t="s"/>
      <c r="AS1742" t="s"/>
      <c r="AT1742" t="s">
        <v>90</v>
      </c>
      <c r="AU1742" t="s"/>
      <c r="AV1742" t="s"/>
      <c r="AW1742" t="s"/>
      <c r="AX1742" t="s"/>
      <c r="AY1742" t="n">
        <v>4481112</v>
      </c>
      <c r="AZ1742" t="s">
        <v>2157</v>
      </c>
      <c r="BA1742" t="s"/>
      <c r="BB1742" t="n">
        <v>22642</v>
      </c>
      <c r="BC1742" t="n">
        <v>13.477686</v>
      </c>
      <c r="BD1742" t="n">
        <v>52.533572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92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2163</v>
      </c>
      <c r="F1743" t="n">
        <v>-1</v>
      </c>
      <c r="G1743" t="s">
        <v>74</v>
      </c>
      <c r="H1743" t="s">
        <v>75</v>
      </c>
      <c r="I1743" t="s"/>
      <c r="J1743" t="s">
        <v>74</v>
      </c>
      <c r="K1743" t="n">
        <v>51.2</v>
      </c>
      <c r="L1743" t="s">
        <v>76</v>
      </c>
      <c r="M1743" t="s"/>
      <c r="N1743" t="s">
        <v>253</v>
      </c>
      <c r="O1743" t="s">
        <v>78</v>
      </c>
      <c r="P1743" t="s">
        <v>2163</v>
      </c>
      <c r="Q1743" t="s"/>
      <c r="R1743" t="s">
        <v>119</v>
      </c>
      <c r="S1743" t="s">
        <v>2164</v>
      </c>
      <c r="T1743" t="s">
        <v>81</v>
      </c>
      <c r="U1743" t="s">
        <v>82</v>
      </c>
      <c r="V1743" t="s">
        <v>83</v>
      </c>
      <c r="W1743" t="s">
        <v>108</v>
      </c>
      <c r="X1743" t="s"/>
      <c r="Y1743" t="s">
        <v>85</v>
      </c>
      <c r="Z1743">
        <f>HYPERLINK("https://hotelmonitor-cachepage.eclerx.com/savepage/tk_15444275777451184_sr_2399.html","info")</f>
        <v/>
      </c>
      <c r="AA1743" t="n">
        <v>-6796522</v>
      </c>
      <c r="AB1743" t="s"/>
      <c r="AC1743" t="s"/>
      <c r="AD1743" t="s">
        <v>86</v>
      </c>
      <c r="AE1743" t="s"/>
      <c r="AF1743" t="s"/>
      <c r="AG1743" t="s"/>
      <c r="AH1743" t="s"/>
      <c r="AI1743" t="s"/>
      <c r="AJ1743" t="s"/>
      <c r="AK1743" t="s">
        <v>87</v>
      </c>
      <c r="AL1743" t="s"/>
      <c r="AM1743" t="s"/>
      <c r="AN1743" t="s">
        <v>88</v>
      </c>
      <c r="AO1743" t="s"/>
      <c r="AP1743" t="n">
        <v>448</v>
      </c>
      <c r="AQ1743" t="s">
        <v>89</v>
      </c>
      <c r="AR1743" t="s"/>
      <c r="AS1743" t="s"/>
      <c r="AT1743" t="s">
        <v>90</v>
      </c>
      <c r="AU1743" t="s"/>
      <c r="AV1743" t="s"/>
      <c r="AW1743" t="s"/>
      <c r="AX1743" t="s"/>
      <c r="AY1743" t="n">
        <v>6796522</v>
      </c>
      <c r="AZ1743" t="s">
        <v>2165</v>
      </c>
      <c r="BA1743" t="s"/>
      <c r="BB1743" t="n">
        <v>221251</v>
      </c>
      <c r="BC1743" t="n">
        <v>13.526452</v>
      </c>
      <c r="BD1743" t="n">
        <v>52.48424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92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2163</v>
      </c>
      <c r="F1744" t="n">
        <v>-1</v>
      </c>
      <c r="G1744" t="s">
        <v>74</v>
      </c>
      <c r="H1744" t="s">
        <v>75</v>
      </c>
      <c r="I1744" t="s"/>
      <c r="J1744" t="s">
        <v>74</v>
      </c>
      <c r="K1744" t="n">
        <v>54.3</v>
      </c>
      <c r="L1744" t="s">
        <v>76</v>
      </c>
      <c r="M1744" t="s"/>
      <c r="N1744" t="s">
        <v>121</v>
      </c>
      <c r="O1744" t="s">
        <v>78</v>
      </c>
      <c r="P1744" t="s">
        <v>2163</v>
      </c>
      <c r="Q1744" t="s"/>
      <c r="R1744" t="s">
        <v>119</v>
      </c>
      <c r="S1744" t="s">
        <v>2166</v>
      </c>
      <c r="T1744" t="s">
        <v>81</v>
      </c>
      <c r="U1744" t="s">
        <v>82</v>
      </c>
      <c r="V1744" t="s">
        <v>83</v>
      </c>
      <c r="W1744" t="s">
        <v>108</v>
      </c>
      <c r="X1744" t="s"/>
      <c r="Y1744" t="s">
        <v>85</v>
      </c>
      <c r="Z1744">
        <f>HYPERLINK("https://hotelmonitor-cachepage.eclerx.com/savepage/tk_15444275777451184_sr_2399.html","info")</f>
        <v/>
      </c>
      <c r="AA1744" t="n">
        <v>-6796522</v>
      </c>
      <c r="AB1744" t="s"/>
      <c r="AC1744" t="s"/>
      <c r="AD1744" t="s">
        <v>86</v>
      </c>
      <c r="AE1744" t="s"/>
      <c r="AF1744" t="s"/>
      <c r="AG1744" t="s"/>
      <c r="AH1744" t="s"/>
      <c r="AI1744" t="s"/>
      <c r="AJ1744" t="s"/>
      <c r="AK1744" t="s">
        <v>87</v>
      </c>
      <c r="AL1744" t="s"/>
      <c r="AM1744" t="s"/>
      <c r="AN1744" t="s">
        <v>88</v>
      </c>
      <c r="AO1744" t="s"/>
      <c r="AP1744" t="n">
        <v>448</v>
      </c>
      <c r="AQ1744" t="s">
        <v>89</v>
      </c>
      <c r="AR1744" t="s"/>
      <c r="AS1744" t="s"/>
      <c r="AT1744" t="s">
        <v>90</v>
      </c>
      <c r="AU1744" t="s"/>
      <c r="AV1744" t="s"/>
      <c r="AW1744" t="s"/>
      <c r="AX1744" t="s"/>
      <c r="AY1744" t="n">
        <v>6796522</v>
      </c>
      <c r="AZ1744" t="s">
        <v>2165</v>
      </c>
      <c r="BA1744" t="s"/>
      <c r="BB1744" t="n">
        <v>221251</v>
      </c>
      <c r="BC1744" t="n">
        <v>13.526452</v>
      </c>
      <c r="BD1744" t="n">
        <v>52.48424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92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2163</v>
      </c>
      <c r="F1745" t="n">
        <v>-1</v>
      </c>
      <c r="G1745" t="s">
        <v>74</v>
      </c>
      <c r="H1745" t="s">
        <v>75</v>
      </c>
      <c r="I1745" t="s"/>
      <c r="J1745" t="s">
        <v>74</v>
      </c>
      <c r="K1745" t="n">
        <v>67</v>
      </c>
      <c r="L1745" t="s">
        <v>76</v>
      </c>
      <c r="M1745" t="s"/>
      <c r="N1745" t="s">
        <v>2167</v>
      </c>
      <c r="O1745" t="s">
        <v>78</v>
      </c>
      <c r="P1745" t="s">
        <v>2163</v>
      </c>
      <c r="Q1745" t="s"/>
      <c r="R1745" t="s">
        <v>119</v>
      </c>
      <c r="S1745" t="s">
        <v>836</v>
      </c>
      <c r="T1745" t="s">
        <v>81</v>
      </c>
      <c r="U1745" t="s">
        <v>82</v>
      </c>
      <c r="V1745" t="s">
        <v>83</v>
      </c>
      <c r="W1745" t="s">
        <v>84</v>
      </c>
      <c r="X1745" t="s"/>
      <c r="Y1745" t="s">
        <v>85</v>
      </c>
      <c r="Z1745">
        <f>HYPERLINK("https://hotelmonitor-cachepage.eclerx.com/savepage/tk_15444275777451184_sr_2399.html","info")</f>
        <v/>
      </c>
      <c r="AA1745" t="n">
        <v>-6796522</v>
      </c>
      <c r="AB1745" t="s"/>
      <c r="AC1745" t="s"/>
      <c r="AD1745" t="s">
        <v>86</v>
      </c>
      <c r="AE1745" t="s"/>
      <c r="AF1745" t="s"/>
      <c r="AG1745" t="s"/>
      <c r="AH1745" t="s"/>
      <c r="AI1745" t="s"/>
      <c r="AJ1745" t="s"/>
      <c r="AK1745" t="s">
        <v>87</v>
      </c>
      <c r="AL1745" t="s"/>
      <c r="AM1745" t="s"/>
      <c r="AN1745" t="s">
        <v>88</v>
      </c>
      <c r="AO1745" t="s"/>
      <c r="AP1745" t="n">
        <v>448</v>
      </c>
      <c r="AQ1745" t="s">
        <v>89</v>
      </c>
      <c r="AR1745" t="s"/>
      <c r="AS1745" t="s"/>
      <c r="AT1745" t="s">
        <v>90</v>
      </c>
      <c r="AU1745" t="s"/>
      <c r="AV1745" t="s"/>
      <c r="AW1745" t="s"/>
      <c r="AX1745" t="s"/>
      <c r="AY1745" t="n">
        <v>6796522</v>
      </c>
      <c r="AZ1745" t="s">
        <v>2165</v>
      </c>
      <c r="BA1745" t="s"/>
      <c r="BB1745" t="n">
        <v>221251</v>
      </c>
      <c r="BC1745" t="n">
        <v>13.526452</v>
      </c>
      <c r="BD1745" t="n">
        <v>52.48424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92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2163</v>
      </c>
      <c r="F1746" t="n">
        <v>-1</v>
      </c>
      <c r="G1746" t="s">
        <v>74</v>
      </c>
      <c r="H1746" t="s">
        <v>75</v>
      </c>
      <c r="I1746" t="s"/>
      <c r="J1746" t="s">
        <v>74</v>
      </c>
      <c r="K1746" t="n">
        <v>70</v>
      </c>
      <c r="L1746" t="s">
        <v>76</v>
      </c>
      <c r="M1746" t="s"/>
      <c r="N1746" t="s">
        <v>2167</v>
      </c>
      <c r="O1746" t="s">
        <v>78</v>
      </c>
      <c r="P1746" t="s">
        <v>2163</v>
      </c>
      <c r="Q1746" t="s"/>
      <c r="R1746" t="s">
        <v>119</v>
      </c>
      <c r="S1746" t="s">
        <v>251</v>
      </c>
      <c r="T1746" t="s">
        <v>81</v>
      </c>
      <c r="U1746" t="s">
        <v>82</v>
      </c>
      <c r="V1746" t="s">
        <v>83</v>
      </c>
      <c r="W1746" t="s">
        <v>84</v>
      </c>
      <c r="X1746" t="s"/>
      <c r="Y1746" t="s">
        <v>85</v>
      </c>
      <c r="Z1746">
        <f>HYPERLINK("https://hotelmonitor-cachepage.eclerx.com/savepage/tk_15444275777451184_sr_2399.html","info")</f>
        <v/>
      </c>
      <c r="AA1746" t="n">
        <v>-6796522</v>
      </c>
      <c r="AB1746" t="s"/>
      <c r="AC1746" t="s"/>
      <c r="AD1746" t="s">
        <v>86</v>
      </c>
      <c r="AE1746" t="s"/>
      <c r="AF1746" t="s"/>
      <c r="AG1746" t="s"/>
      <c r="AH1746" t="s"/>
      <c r="AI1746" t="s"/>
      <c r="AJ1746" t="s"/>
      <c r="AK1746" t="s">
        <v>87</v>
      </c>
      <c r="AL1746" t="s"/>
      <c r="AM1746" t="s"/>
      <c r="AN1746" t="s">
        <v>88</v>
      </c>
      <c r="AO1746" t="s"/>
      <c r="AP1746" t="n">
        <v>448</v>
      </c>
      <c r="AQ1746" t="s">
        <v>89</v>
      </c>
      <c r="AR1746" t="s"/>
      <c r="AS1746" t="s"/>
      <c r="AT1746" t="s">
        <v>90</v>
      </c>
      <c r="AU1746" t="s"/>
      <c r="AV1746" t="s"/>
      <c r="AW1746" t="s"/>
      <c r="AX1746" t="s"/>
      <c r="AY1746" t="n">
        <v>6796522</v>
      </c>
      <c r="AZ1746" t="s">
        <v>2165</v>
      </c>
      <c r="BA1746" t="s"/>
      <c r="BB1746" t="n">
        <v>221251</v>
      </c>
      <c r="BC1746" t="n">
        <v>13.526452</v>
      </c>
      <c r="BD1746" t="n">
        <v>52.48424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92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2168</v>
      </c>
      <c r="F1747" t="n">
        <v>-1</v>
      </c>
      <c r="G1747" t="s">
        <v>74</v>
      </c>
      <c r="H1747" t="s">
        <v>75</v>
      </c>
      <c r="I1747" t="s"/>
      <c r="J1747" t="s">
        <v>74</v>
      </c>
      <c r="K1747" t="n">
        <v>42.71</v>
      </c>
      <c r="L1747" t="s">
        <v>76</v>
      </c>
      <c r="M1747" t="s"/>
      <c r="N1747" t="s">
        <v>158</v>
      </c>
      <c r="O1747" t="s">
        <v>78</v>
      </c>
      <c r="P1747" t="s">
        <v>2168</v>
      </c>
      <c r="Q1747" t="s"/>
      <c r="R1747" t="s">
        <v>119</v>
      </c>
      <c r="S1747" t="s">
        <v>2169</v>
      </c>
      <c r="T1747" t="s">
        <v>81</v>
      </c>
      <c r="U1747" t="s">
        <v>82</v>
      </c>
      <c r="V1747" t="s">
        <v>83</v>
      </c>
      <c r="W1747" t="s">
        <v>84</v>
      </c>
      <c r="X1747" t="s"/>
      <c r="Y1747" t="s">
        <v>85</v>
      </c>
      <c r="Z1747">
        <f>HYPERLINK("https://hotelmonitor-cachepage.eclerx.com/savepage/tk_1544426216313307_sr_2399.html","info")</f>
        <v/>
      </c>
      <c r="AA1747" t="n">
        <v>-6262106</v>
      </c>
      <c r="AB1747" t="s"/>
      <c r="AC1747" t="s"/>
      <c r="AD1747" t="s">
        <v>86</v>
      </c>
      <c r="AE1747" t="s"/>
      <c r="AF1747" t="s"/>
      <c r="AG1747" t="s"/>
      <c r="AH1747" t="s"/>
      <c r="AI1747" t="s"/>
      <c r="AJ1747" t="s"/>
      <c r="AK1747" t="s">
        <v>87</v>
      </c>
      <c r="AL1747" t="s"/>
      <c r="AM1747" t="s"/>
      <c r="AN1747" t="s">
        <v>88</v>
      </c>
      <c r="AO1747" t="s"/>
      <c r="AP1747" t="n">
        <v>45</v>
      </c>
      <c r="AQ1747" t="s">
        <v>89</v>
      </c>
      <c r="AR1747" t="s"/>
      <c r="AS1747" t="s"/>
      <c r="AT1747" t="s">
        <v>90</v>
      </c>
      <c r="AU1747" t="s"/>
      <c r="AV1747" t="s"/>
      <c r="AW1747" t="s"/>
      <c r="AX1747" t="s"/>
      <c r="AY1747" t="n">
        <v>6262106</v>
      </c>
      <c r="AZ1747" t="s">
        <v>2170</v>
      </c>
      <c r="BA1747" t="s"/>
      <c r="BB1747" t="n">
        <v>82274</v>
      </c>
      <c r="BC1747" t="n">
        <v>13.360168</v>
      </c>
      <c r="BD1747" t="n">
        <v>52.497919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92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2168</v>
      </c>
      <c r="F1748" t="n">
        <v>-1</v>
      </c>
      <c r="G1748" t="s">
        <v>74</v>
      </c>
      <c r="H1748" t="s">
        <v>75</v>
      </c>
      <c r="I1748" t="s"/>
      <c r="J1748" t="s">
        <v>74</v>
      </c>
      <c r="K1748" t="n">
        <v>50.25</v>
      </c>
      <c r="L1748" t="s">
        <v>76</v>
      </c>
      <c r="M1748" t="s"/>
      <c r="N1748" t="s">
        <v>113</v>
      </c>
      <c r="O1748" t="s">
        <v>78</v>
      </c>
      <c r="P1748" t="s">
        <v>2168</v>
      </c>
      <c r="Q1748" t="s"/>
      <c r="R1748" t="s">
        <v>119</v>
      </c>
      <c r="S1748" t="s">
        <v>2171</v>
      </c>
      <c r="T1748" t="s">
        <v>81</v>
      </c>
      <c r="U1748" t="s">
        <v>82</v>
      </c>
      <c r="V1748" t="s">
        <v>83</v>
      </c>
      <c r="W1748" t="s">
        <v>84</v>
      </c>
      <c r="X1748" t="s"/>
      <c r="Y1748" t="s">
        <v>85</v>
      </c>
      <c r="Z1748">
        <f>HYPERLINK("https://hotelmonitor-cachepage.eclerx.com/savepage/tk_1544426216313307_sr_2399.html","info")</f>
        <v/>
      </c>
      <c r="AA1748" t="n">
        <v>-6262106</v>
      </c>
      <c r="AB1748" t="s"/>
      <c r="AC1748" t="s"/>
      <c r="AD1748" t="s">
        <v>86</v>
      </c>
      <c r="AE1748" t="s"/>
      <c r="AF1748" t="s"/>
      <c r="AG1748" t="s"/>
      <c r="AH1748" t="s"/>
      <c r="AI1748" t="s"/>
      <c r="AJ1748" t="s"/>
      <c r="AK1748" t="s">
        <v>87</v>
      </c>
      <c r="AL1748" t="s"/>
      <c r="AM1748" t="s"/>
      <c r="AN1748" t="s">
        <v>88</v>
      </c>
      <c r="AO1748" t="s"/>
      <c r="AP1748" t="n">
        <v>45</v>
      </c>
      <c r="AQ1748" t="s">
        <v>89</v>
      </c>
      <c r="AR1748" t="s"/>
      <c r="AS1748" t="s"/>
      <c r="AT1748" t="s">
        <v>90</v>
      </c>
      <c r="AU1748" t="s"/>
      <c r="AV1748" t="s"/>
      <c r="AW1748" t="s"/>
      <c r="AX1748" t="s"/>
      <c r="AY1748" t="n">
        <v>6262106</v>
      </c>
      <c r="AZ1748" t="s">
        <v>2170</v>
      </c>
      <c r="BA1748" t="s"/>
      <c r="BB1748" t="n">
        <v>82274</v>
      </c>
      <c r="BC1748" t="n">
        <v>13.360168</v>
      </c>
      <c r="BD1748" t="n">
        <v>52.497919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92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2168</v>
      </c>
      <c r="F1749" t="n">
        <v>-1</v>
      </c>
      <c r="G1749" t="s">
        <v>74</v>
      </c>
      <c r="H1749" t="s">
        <v>75</v>
      </c>
      <c r="I1749" t="s"/>
      <c r="J1749" t="s">
        <v>74</v>
      </c>
      <c r="K1749" t="n">
        <v>60.5</v>
      </c>
      <c r="L1749" t="s">
        <v>76</v>
      </c>
      <c r="M1749" t="s"/>
      <c r="N1749" t="s">
        <v>129</v>
      </c>
      <c r="O1749" t="s">
        <v>78</v>
      </c>
      <c r="P1749" t="s">
        <v>2168</v>
      </c>
      <c r="Q1749" t="s"/>
      <c r="R1749" t="s">
        <v>119</v>
      </c>
      <c r="S1749" t="s">
        <v>2172</v>
      </c>
      <c r="T1749" t="s">
        <v>81</v>
      </c>
      <c r="U1749" t="s">
        <v>82</v>
      </c>
      <c r="V1749" t="s">
        <v>83</v>
      </c>
      <c r="W1749" t="s">
        <v>84</v>
      </c>
      <c r="X1749" t="s"/>
      <c r="Y1749" t="s">
        <v>85</v>
      </c>
      <c r="Z1749">
        <f>HYPERLINK("https://hotelmonitor-cachepage.eclerx.com/savepage/tk_1544426216313307_sr_2399.html","info")</f>
        <v/>
      </c>
      <c r="AA1749" t="n">
        <v>-6262106</v>
      </c>
      <c r="AB1749" t="s"/>
      <c r="AC1749" t="s"/>
      <c r="AD1749" t="s">
        <v>86</v>
      </c>
      <c r="AE1749" t="s"/>
      <c r="AF1749" t="s"/>
      <c r="AG1749" t="s"/>
      <c r="AH1749" t="s"/>
      <c r="AI1749" t="s"/>
      <c r="AJ1749" t="s"/>
      <c r="AK1749" t="s">
        <v>87</v>
      </c>
      <c r="AL1749" t="s"/>
      <c r="AM1749" t="s"/>
      <c r="AN1749" t="s">
        <v>88</v>
      </c>
      <c r="AO1749" t="s"/>
      <c r="AP1749" t="n">
        <v>45</v>
      </c>
      <c r="AQ1749" t="s">
        <v>89</v>
      </c>
      <c r="AR1749" t="s"/>
      <c r="AS1749" t="s"/>
      <c r="AT1749" t="s">
        <v>90</v>
      </c>
      <c r="AU1749" t="s"/>
      <c r="AV1749" t="s"/>
      <c r="AW1749" t="s"/>
      <c r="AX1749" t="s"/>
      <c r="AY1749" t="n">
        <v>6262106</v>
      </c>
      <c r="AZ1749" t="s">
        <v>2170</v>
      </c>
      <c r="BA1749" t="s"/>
      <c r="BB1749" t="n">
        <v>82274</v>
      </c>
      <c r="BC1749" t="n">
        <v>13.360168</v>
      </c>
      <c r="BD1749" t="n">
        <v>52.497919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92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2168</v>
      </c>
      <c r="F1750" t="n">
        <v>-1</v>
      </c>
      <c r="G1750" t="s">
        <v>74</v>
      </c>
      <c r="H1750" t="s">
        <v>75</v>
      </c>
      <c r="I1750" t="s"/>
      <c r="J1750" t="s">
        <v>74</v>
      </c>
      <c r="K1750" t="n">
        <v>89.48</v>
      </c>
      <c r="L1750" t="s">
        <v>76</v>
      </c>
      <c r="M1750" t="s"/>
      <c r="N1750" t="s">
        <v>2173</v>
      </c>
      <c r="O1750" t="s">
        <v>680</v>
      </c>
      <c r="P1750" t="s">
        <v>2168</v>
      </c>
      <c r="Q1750" t="s"/>
      <c r="R1750" t="s">
        <v>119</v>
      </c>
      <c r="S1750" t="s">
        <v>2174</v>
      </c>
      <c r="T1750" t="s">
        <v>81</v>
      </c>
      <c r="U1750" t="s">
        <v>82</v>
      </c>
      <c r="V1750" t="s">
        <v>83</v>
      </c>
      <c r="W1750" t="s">
        <v>84</v>
      </c>
      <c r="X1750" t="s"/>
      <c r="Y1750" t="s">
        <v>85</v>
      </c>
      <c r="Z1750">
        <f>HYPERLINK("https://hotelmonitor-cachepage.eclerx.com/savepage/tk_1544426216313307_sr_2399.html","info")</f>
        <v/>
      </c>
      <c r="AA1750" t="n">
        <v>-6262106</v>
      </c>
      <c r="AB1750" t="s"/>
      <c r="AC1750" t="s"/>
      <c r="AD1750" t="s">
        <v>86</v>
      </c>
      <c r="AE1750" t="s"/>
      <c r="AF1750" t="s"/>
      <c r="AG1750" t="s"/>
      <c r="AH1750" t="s"/>
      <c r="AI1750" t="s"/>
      <c r="AJ1750" t="s"/>
      <c r="AK1750" t="s">
        <v>87</v>
      </c>
      <c r="AL1750" t="s"/>
      <c r="AM1750" t="s"/>
      <c r="AN1750" t="s">
        <v>88</v>
      </c>
      <c r="AO1750" t="s"/>
      <c r="AP1750" t="n">
        <v>45</v>
      </c>
      <c r="AQ1750" t="s">
        <v>89</v>
      </c>
      <c r="AR1750" t="s"/>
      <c r="AS1750" t="s"/>
      <c r="AT1750" t="s">
        <v>90</v>
      </c>
      <c r="AU1750" t="s"/>
      <c r="AV1750" t="s"/>
      <c r="AW1750" t="s"/>
      <c r="AX1750" t="s"/>
      <c r="AY1750" t="n">
        <v>6262106</v>
      </c>
      <c r="AZ1750" t="s">
        <v>2170</v>
      </c>
      <c r="BA1750" t="s"/>
      <c r="BB1750" t="n">
        <v>82274</v>
      </c>
      <c r="BC1750" t="n">
        <v>13.360168</v>
      </c>
      <c r="BD1750" t="n">
        <v>52.497919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92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2175</v>
      </c>
      <c r="F1751" t="n">
        <v>3625722</v>
      </c>
      <c r="G1751" t="s">
        <v>74</v>
      </c>
      <c r="H1751" t="s">
        <v>75</v>
      </c>
      <c r="I1751" t="s"/>
      <c r="J1751" t="s">
        <v>74</v>
      </c>
      <c r="K1751" t="n">
        <v>120</v>
      </c>
      <c r="L1751" t="s">
        <v>76</v>
      </c>
      <c r="M1751" t="s"/>
      <c r="N1751" t="s">
        <v>253</v>
      </c>
      <c r="O1751" t="s">
        <v>78</v>
      </c>
      <c r="P1751" t="s">
        <v>2176</v>
      </c>
      <c r="Q1751" t="s"/>
      <c r="R1751" t="s">
        <v>277</v>
      </c>
      <c r="S1751" t="s">
        <v>1082</v>
      </c>
      <c r="T1751" t="s">
        <v>81</v>
      </c>
      <c r="U1751" t="s">
        <v>82</v>
      </c>
      <c r="V1751" t="s">
        <v>83</v>
      </c>
      <c r="W1751" t="s">
        <v>108</v>
      </c>
      <c r="X1751" t="s"/>
      <c r="Y1751" t="s">
        <v>85</v>
      </c>
      <c r="Z1751">
        <f>HYPERLINK("https://hotelmonitor-cachepage.eclerx.com/savepage/tk_15444277467888975_sr_2399.html","info")</f>
        <v/>
      </c>
      <c r="AA1751" t="n">
        <v>547211</v>
      </c>
      <c r="AB1751" t="s"/>
      <c r="AC1751" t="s"/>
      <c r="AD1751" t="s">
        <v>86</v>
      </c>
      <c r="AE1751" t="s"/>
      <c r="AF1751" t="s"/>
      <c r="AG1751" t="s"/>
      <c r="AH1751" t="s"/>
      <c r="AI1751" t="s"/>
      <c r="AJ1751" t="s"/>
      <c r="AK1751" t="s">
        <v>87</v>
      </c>
      <c r="AL1751" t="s"/>
      <c r="AM1751" t="s"/>
      <c r="AN1751" t="s">
        <v>88</v>
      </c>
      <c r="AO1751" t="s"/>
      <c r="AP1751" t="n">
        <v>497</v>
      </c>
      <c r="AQ1751" t="s">
        <v>89</v>
      </c>
      <c r="AR1751" t="s"/>
      <c r="AS1751" t="s"/>
      <c r="AT1751" t="s">
        <v>90</v>
      </c>
      <c r="AU1751" t="s"/>
      <c r="AV1751" t="s"/>
      <c r="AW1751" t="s"/>
      <c r="AX1751" t="s"/>
      <c r="AY1751" t="n">
        <v>4016932</v>
      </c>
      <c r="AZ1751" t="s">
        <v>2177</v>
      </c>
      <c r="BA1751" t="s"/>
      <c r="BB1751" t="n">
        <v>697768</v>
      </c>
      <c r="BC1751" t="n">
        <v>13.399919</v>
      </c>
      <c r="BD1751" t="n">
        <v>52.523847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92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2175</v>
      </c>
      <c r="F1752" t="n">
        <v>3625722</v>
      </c>
      <c r="G1752" t="s">
        <v>74</v>
      </c>
      <c r="H1752" t="s">
        <v>75</v>
      </c>
      <c r="I1752" t="s"/>
      <c r="J1752" t="s">
        <v>74</v>
      </c>
      <c r="K1752" t="n">
        <v>127</v>
      </c>
      <c r="L1752" t="s">
        <v>76</v>
      </c>
      <c r="M1752" t="s"/>
      <c r="N1752" t="s">
        <v>158</v>
      </c>
      <c r="O1752" t="s">
        <v>78</v>
      </c>
      <c r="P1752" t="s">
        <v>2176</v>
      </c>
      <c r="Q1752" t="s"/>
      <c r="R1752" t="s">
        <v>277</v>
      </c>
      <c r="S1752" t="s">
        <v>125</v>
      </c>
      <c r="T1752" t="s">
        <v>81</v>
      </c>
      <c r="U1752" t="s">
        <v>82</v>
      </c>
      <c r="V1752" t="s">
        <v>83</v>
      </c>
      <c r="W1752" t="s">
        <v>108</v>
      </c>
      <c r="X1752" t="s"/>
      <c r="Y1752" t="s">
        <v>85</v>
      </c>
      <c r="Z1752">
        <f>HYPERLINK("https://hotelmonitor-cachepage.eclerx.com/savepage/tk_15444277467888975_sr_2399.html","info")</f>
        <v/>
      </c>
      <c r="AA1752" t="n">
        <v>547211</v>
      </c>
      <c r="AB1752" t="s"/>
      <c r="AC1752" t="s"/>
      <c r="AD1752" t="s">
        <v>86</v>
      </c>
      <c r="AE1752" t="s"/>
      <c r="AF1752" t="s"/>
      <c r="AG1752" t="s"/>
      <c r="AH1752" t="s"/>
      <c r="AI1752" t="s"/>
      <c r="AJ1752" t="s"/>
      <c r="AK1752" t="s">
        <v>87</v>
      </c>
      <c r="AL1752" t="s"/>
      <c r="AM1752" t="s"/>
      <c r="AN1752" t="s">
        <v>88</v>
      </c>
      <c r="AO1752" t="s"/>
      <c r="AP1752" t="n">
        <v>497</v>
      </c>
      <c r="AQ1752" t="s">
        <v>89</v>
      </c>
      <c r="AR1752" t="s"/>
      <c r="AS1752" t="s"/>
      <c r="AT1752" t="s">
        <v>90</v>
      </c>
      <c r="AU1752" t="s"/>
      <c r="AV1752" t="s"/>
      <c r="AW1752" t="s"/>
      <c r="AX1752" t="s"/>
      <c r="AY1752" t="n">
        <v>4016932</v>
      </c>
      <c r="AZ1752" t="s">
        <v>2177</v>
      </c>
      <c r="BA1752" t="s"/>
      <c r="BB1752" t="n">
        <v>697768</v>
      </c>
      <c r="BC1752" t="n">
        <v>13.399919</v>
      </c>
      <c r="BD1752" t="n">
        <v>52.523847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92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2175</v>
      </c>
      <c r="F1753" t="n">
        <v>3625722</v>
      </c>
      <c r="G1753" t="s">
        <v>74</v>
      </c>
      <c r="H1753" t="s">
        <v>75</v>
      </c>
      <c r="I1753" t="s"/>
      <c r="J1753" t="s">
        <v>74</v>
      </c>
      <c r="K1753" t="n">
        <v>96</v>
      </c>
      <c r="L1753" t="s">
        <v>76</v>
      </c>
      <c r="M1753" t="s"/>
      <c r="N1753" t="s">
        <v>2178</v>
      </c>
      <c r="O1753" t="s">
        <v>78</v>
      </c>
      <c r="P1753" t="s">
        <v>2176</v>
      </c>
      <c r="Q1753" t="s"/>
      <c r="R1753" t="s">
        <v>277</v>
      </c>
      <c r="S1753" t="s">
        <v>175</v>
      </c>
      <c r="T1753" t="s">
        <v>81</v>
      </c>
      <c r="U1753" t="s">
        <v>82</v>
      </c>
      <c r="V1753" t="s">
        <v>83</v>
      </c>
      <c r="W1753" t="s">
        <v>84</v>
      </c>
      <c r="X1753" t="s"/>
      <c r="Y1753" t="s">
        <v>85</v>
      </c>
      <c r="Z1753">
        <f>HYPERLINK("https://hotelmonitor-cachepage.eclerx.com/savepage/tk_15444277467888975_sr_2399.html","info")</f>
        <v/>
      </c>
      <c r="AA1753" t="n">
        <v>547211</v>
      </c>
      <c r="AB1753" t="s"/>
      <c r="AC1753" t="s"/>
      <c r="AD1753" t="s">
        <v>86</v>
      </c>
      <c r="AE1753" t="s"/>
      <c r="AF1753" t="s"/>
      <c r="AG1753" t="s"/>
      <c r="AH1753" t="s"/>
      <c r="AI1753" t="s"/>
      <c r="AJ1753" t="s"/>
      <c r="AK1753" t="s">
        <v>87</v>
      </c>
      <c r="AL1753" t="s"/>
      <c r="AM1753" t="s"/>
      <c r="AN1753" t="s">
        <v>88</v>
      </c>
      <c r="AO1753" t="s"/>
      <c r="AP1753" t="n">
        <v>497</v>
      </c>
      <c r="AQ1753" t="s">
        <v>89</v>
      </c>
      <c r="AR1753" t="s"/>
      <c r="AS1753" t="s"/>
      <c r="AT1753" t="s">
        <v>90</v>
      </c>
      <c r="AU1753" t="s"/>
      <c r="AV1753" t="s"/>
      <c r="AW1753" t="s"/>
      <c r="AX1753" t="s"/>
      <c r="AY1753" t="n">
        <v>4016932</v>
      </c>
      <c r="AZ1753" t="s">
        <v>2177</v>
      </c>
      <c r="BA1753" t="s"/>
      <c r="BB1753" t="n">
        <v>697768</v>
      </c>
      <c r="BC1753" t="n">
        <v>13.399919</v>
      </c>
      <c r="BD1753" t="n">
        <v>52.523847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92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2175</v>
      </c>
      <c r="F1754" t="n">
        <v>3625722</v>
      </c>
      <c r="G1754" t="s">
        <v>74</v>
      </c>
      <c r="H1754" t="s">
        <v>75</v>
      </c>
      <c r="I1754" t="s"/>
      <c r="J1754" t="s">
        <v>74</v>
      </c>
      <c r="K1754" t="n">
        <v>140</v>
      </c>
      <c r="L1754" t="s">
        <v>76</v>
      </c>
      <c r="M1754" t="s"/>
      <c r="N1754" t="s">
        <v>121</v>
      </c>
      <c r="O1754" t="s">
        <v>78</v>
      </c>
      <c r="P1754" t="s">
        <v>2176</v>
      </c>
      <c r="Q1754" t="s"/>
      <c r="R1754" t="s">
        <v>277</v>
      </c>
      <c r="S1754" t="s">
        <v>584</v>
      </c>
      <c r="T1754" t="s">
        <v>81</v>
      </c>
      <c r="U1754" t="s">
        <v>82</v>
      </c>
      <c r="V1754" t="s">
        <v>83</v>
      </c>
      <c r="W1754" t="s">
        <v>108</v>
      </c>
      <c r="X1754" t="s"/>
      <c r="Y1754" t="s">
        <v>85</v>
      </c>
      <c r="Z1754">
        <f>HYPERLINK("https://hotelmonitor-cachepage.eclerx.com/savepage/tk_15444277467888975_sr_2399.html","info")</f>
        <v/>
      </c>
      <c r="AA1754" t="n">
        <v>547211</v>
      </c>
      <c r="AB1754" t="s"/>
      <c r="AC1754" t="s"/>
      <c r="AD1754" t="s">
        <v>86</v>
      </c>
      <c r="AE1754" t="s"/>
      <c r="AF1754" t="s"/>
      <c r="AG1754" t="s"/>
      <c r="AH1754" t="s"/>
      <c r="AI1754" t="s"/>
      <c r="AJ1754" t="s"/>
      <c r="AK1754" t="s">
        <v>87</v>
      </c>
      <c r="AL1754" t="s"/>
      <c r="AM1754" t="s"/>
      <c r="AN1754" t="s">
        <v>88</v>
      </c>
      <c r="AO1754" t="s"/>
      <c r="AP1754" t="n">
        <v>497</v>
      </c>
      <c r="AQ1754" t="s">
        <v>89</v>
      </c>
      <c r="AR1754" t="s"/>
      <c r="AS1754" t="s"/>
      <c r="AT1754" t="s">
        <v>90</v>
      </c>
      <c r="AU1754" t="s"/>
      <c r="AV1754" t="s"/>
      <c r="AW1754" t="s"/>
      <c r="AX1754" t="s"/>
      <c r="AY1754" t="n">
        <v>4016932</v>
      </c>
      <c r="AZ1754" t="s">
        <v>2177</v>
      </c>
      <c r="BA1754" t="s"/>
      <c r="BB1754" t="n">
        <v>697768</v>
      </c>
      <c r="BC1754" t="n">
        <v>13.399919</v>
      </c>
      <c r="BD1754" t="n">
        <v>52.523847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92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2175</v>
      </c>
      <c r="F1755" t="n">
        <v>3625722</v>
      </c>
      <c r="G1755" t="s">
        <v>74</v>
      </c>
      <c r="H1755" t="s">
        <v>75</v>
      </c>
      <c r="I1755" t="s"/>
      <c r="J1755" t="s">
        <v>74</v>
      </c>
      <c r="K1755" t="n">
        <v>135</v>
      </c>
      <c r="L1755" t="s">
        <v>76</v>
      </c>
      <c r="M1755" t="s"/>
      <c r="N1755" t="s">
        <v>2178</v>
      </c>
      <c r="O1755" t="s">
        <v>78</v>
      </c>
      <c r="P1755" t="s">
        <v>2176</v>
      </c>
      <c r="Q1755" t="s"/>
      <c r="R1755" t="s">
        <v>277</v>
      </c>
      <c r="S1755" t="s">
        <v>1061</v>
      </c>
      <c r="T1755" t="s">
        <v>81</v>
      </c>
      <c r="U1755" t="s">
        <v>82</v>
      </c>
      <c r="V1755" t="s">
        <v>83</v>
      </c>
      <c r="W1755" t="s">
        <v>108</v>
      </c>
      <c r="X1755" t="s"/>
      <c r="Y1755" t="s">
        <v>85</v>
      </c>
      <c r="Z1755">
        <f>HYPERLINK("https://hotelmonitor-cachepage.eclerx.com/savepage/tk_15444277467888975_sr_2399.html","info")</f>
        <v/>
      </c>
      <c r="AA1755" t="n">
        <v>547211</v>
      </c>
      <c r="AB1755" t="s"/>
      <c r="AC1755" t="s"/>
      <c r="AD1755" t="s">
        <v>86</v>
      </c>
      <c r="AE1755" t="s"/>
      <c r="AF1755" t="s"/>
      <c r="AG1755" t="s"/>
      <c r="AH1755" t="s"/>
      <c r="AI1755" t="s"/>
      <c r="AJ1755" t="s"/>
      <c r="AK1755" t="s">
        <v>87</v>
      </c>
      <c r="AL1755" t="s"/>
      <c r="AM1755" t="s"/>
      <c r="AN1755" t="s">
        <v>88</v>
      </c>
      <c r="AO1755" t="s"/>
      <c r="AP1755" t="n">
        <v>497</v>
      </c>
      <c r="AQ1755" t="s">
        <v>89</v>
      </c>
      <c r="AR1755" t="s"/>
      <c r="AS1755" t="s"/>
      <c r="AT1755" t="s">
        <v>90</v>
      </c>
      <c r="AU1755" t="s"/>
      <c r="AV1755" t="s"/>
      <c r="AW1755" t="s"/>
      <c r="AX1755" t="s"/>
      <c r="AY1755" t="n">
        <v>4016932</v>
      </c>
      <c r="AZ1755" t="s">
        <v>2177</v>
      </c>
      <c r="BA1755" t="s"/>
      <c r="BB1755" t="n">
        <v>697768</v>
      </c>
      <c r="BC1755" t="n">
        <v>13.399919</v>
      </c>
      <c r="BD1755" t="n">
        <v>52.523847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92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2175</v>
      </c>
      <c r="F1756" t="n">
        <v>3625722</v>
      </c>
      <c r="G1756" t="s">
        <v>74</v>
      </c>
      <c r="H1756" t="s">
        <v>75</v>
      </c>
      <c r="I1756" t="s"/>
      <c r="J1756" t="s">
        <v>74</v>
      </c>
      <c r="K1756" t="n">
        <v>150</v>
      </c>
      <c r="L1756" t="s">
        <v>76</v>
      </c>
      <c r="M1756" t="s"/>
      <c r="N1756" t="s">
        <v>583</v>
      </c>
      <c r="O1756" t="s">
        <v>78</v>
      </c>
      <c r="P1756" t="s">
        <v>2176</v>
      </c>
      <c r="Q1756" t="s"/>
      <c r="R1756" t="s">
        <v>277</v>
      </c>
      <c r="S1756" t="s">
        <v>695</v>
      </c>
      <c r="T1756" t="s">
        <v>81</v>
      </c>
      <c r="U1756" t="s">
        <v>82</v>
      </c>
      <c r="V1756" t="s">
        <v>83</v>
      </c>
      <c r="W1756" t="s">
        <v>108</v>
      </c>
      <c r="X1756" t="s"/>
      <c r="Y1756" t="s">
        <v>85</v>
      </c>
      <c r="Z1756">
        <f>HYPERLINK("https://hotelmonitor-cachepage.eclerx.com/savepage/tk_15444277467888975_sr_2399.html","info")</f>
        <v/>
      </c>
      <c r="AA1756" t="n">
        <v>547211</v>
      </c>
      <c r="AB1756" t="s"/>
      <c r="AC1756" t="s"/>
      <c r="AD1756" t="s">
        <v>86</v>
      </c>
      <c r="AE1756" t="s"/>
      <c r="AF1756" t="s"/>
      <c r="AG1756" t="s"/>
      <c r="AH1756" t="s"/>
      <c r="AI1756" t="s"/>
      <c r="AJ1756" t="s"/>
      <c r="AK1756" t="s">
        <v>87</v>
      </c>
      <c r="AL1756" t="s"/>
      <c r="AM1756" t="s"/>
      <c r="AN1756" t="s">
        <v>88</v>
      </c>
      <c r="AO1756" t="s"/>
      <c r="AP1756" t="n">
        <v>497</v>
      </c>
      <c r="AQ1756" t="s">
        <v>89</v>
      </c>
      <c r="AR1756" t="s"/>
      <c r="AS1756" t="s"/>
      <c r="AT1756" t="s">
        <v>90</v>
      </c>
      <c r="AU1756" t="s"/>
      <c r="AV1756" t="s"/>
      <c r="AW1756" t="s"/>
      <c r="AX1756" t="s"/>
      <c r="AY1756" t="n">
        <v>4016932</v>
      </c>
      <c r="AZ1756" t="s">
        <v>2177</v>
      </c>
      <c r="BA1756" t="s"/>
      <c r="BB1756" t="n">
        <v>697768</v>
      </c>
      <c r="BC1756" t="n">
        <v>13.399919</v>
      </c>
      <c r="BD1756" t="n">
        <v>52.523847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92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2179</v>
      </c>
      <c r="F1757" t="n">
        <v>-1</v>
      </c>
      <c r="G1757" t="s">
        <v>74</v>
      </c>
      <c r="H1757" t="s">
        <v>75</v>
      </c>
      <c r="I1757" t="s"/>
      <c r="J1757" t="s">
        <v>74</v>
      </c>
      <c r="K1757" t="n">
        <v>68.5</v>
      </c>
      <c r="L1757" t="s">
        <v>76</v>
      </c>
      <c r="M1757" t="s"/>
      <c r="N1757" t="s">
        <v>113</v>
      </c>
      <c r="O1757" t="s">
        <v>78</v>
      </c>
      <c r="P1757" t="s">
        <v>2179</v>
      </c>
      <c r="Q1757" t="s"/>
      <c r="R1757" t="s">
        <v>114</v>
      </c>
      <c r="S1757" t="s">
        <v>1740</v>
      </c>
      <c r="T1757" t="s">
        <v>81</v>
      </c>
      <c r="U1757" t="s">
        <v>82</v>
      </c>
      <c r="V1757" t="s">
        <v>83</v>
      </c>
      <c r="W1757" t="s">
        <v>84</v>
      </c>
      <c r="X1757" t="s"/>
      <c r="Y1757" t="s">
        <v>85</v>
      </c>
      <c r="Z1757">
        <f>HYPERLINK("https://hotelmonitor-cachepage.eclerx.com/savepage/tk_15444275301588478_sr_2399.html","info")</f>
        <v/>
      </c>
      <c r="AA1757" t="n">
        <v>-6796552</v>
      </c>
      <c r="AB1757" t="s"/>
      <c r="AC1757" t="s"/>
      <c r="AD1757" t="s">
        <v>86</v>
      </c>
      <c r="AE1757" t="s"/>
      <c r="AF1757" t="s"/>
      <c r="AG1757" t="s"/>
      <c r="AH1757" t="s"/>
      <c r="AI1757" t="s"/>
      <c r="AJ1757" t="s"/>
      <c r="AK1757" t="s">
        <v>87</v>
      </c>
      <c r="AL1757" t="s"/>
      <c r="AM1757" t="s"/>
      <c r="AN1757" t="s">
        <v>88</v>
      </c>
      <c r="AO1757" t="s"/>
      <c r="AP1757" t="n">
        <v>433</v>
      </c>
      <c r="AQ1757" t="s">
        <v>89</v>
      </c>
      <c r="AR1757" t="s"/>
      <c r="AS1757" t="s"/>
      <c r="AT1757" t="s">
        <v>90</v>
      </c>
      <c r="AU1757" t="s"/>
      <c r="AV1757" t="s"/>
      <c r="AW1757" t="s"/>
      <c r="AX1757" t="s"/>
      <c r="AY1757" t="n">
        <v>6796552</v>
      </c>
      <c r="AZ1757" t="s">
        <v>2180</v>
      </c>
      <c r="BA1757" t="s"/>
      <c r="BB1757" t="n">
        <v>154642</v>
      </c>
      <c r="BC1757" t="n">
        <v>13.3642</v>
      </c>
      <c r="BD1757" t="n">
        <v>52.52706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92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2181</v>
      </c>
      <c r="F1758" t="n">
        <v>-1</v>
      </c>
      <c r="G1758" t="s">
        <v>74</v>
      </c>
      <c r="H1758" t="s">
        <v>75</v>
      </c>
      <c r="I1758" t="s"/>
      <c r="J1758" t="s">
        <v>74</v>
      </c>
      <c r="K1758" t="n">
        <v>110</v>
      </c>
      <c r="L1758" t="s">
        <v>76</v>
      </c>
      <c r="M1758" t="s"/>
      <c r="N1758" t="s">
        <v>113</v>
      </c>
      <c r="O1758" t="s">
        <v>78</v>
      </c>
      <c r="P1758" t="s">
        <v>2181</v>
      </c>
      <c r="Q1758" t="s"/>
      <c r="R1758" t="s">
        <v>119</v>
      </c>
      <c r="S1758" t="s">
        <v>447</v>
      </c>
      <c r="T1758" t="s">
        <v>81</v>
      </c>
      <c r="U1758" t="s">
        <v>82</v>
      </c>
      <c r="V1758" t="s">
        <v>83</v>
      </c>
      <c r="W1758" t="s">
        <v>84</v>
      </c>
      <c r="X1758" t="s"/>
      <c r="Y1758" t="s">
        <v>85</v>
      </c>
      <c r="Z1758">
        <f>HYPERLINK("https://hotelmonitor-cachepage.eclerx.com/savepage/tk_15444261898338768_sr_2399.html","info")</f>
        <v/>
      </c>
      <c r="AA1758" t="n">
        <v>-2071530</v>
      </c>
      <c r="AB1758" t="s"/>
      <c r="AC1758" t="s"/>
      <c r="AD1758" t="s">
        <v>86</v>
      </c>
      <c r="AE1758" t="s"/>
      <c r="AF1758" t="s"/>
      <c r="AG1758" t="s"/>
      <c r="AH1758" t="s"/>
      <c r="AI1758" t="s"/>
      <c r="AJ1758" t="s"/>
      <c r="AK1758" t="s">
        <v>87</v>
      </c>
      <c r="AL1758" t="s"/>
      <c r="AM1758" t="s"/>
      <c r="AN1758" t="s">
        <v>88</v>
      </c>
      <c r="AO1758" t="s"/>
      <c r="AP1758" t="n">
        <v>37</v>
      </c>
      <c r="AQ1758" t="s">
        <v>89</v>
      </c>
      <c r="AR1758" t="s"/>
      <c r="AS1758" t="s"/>
      <c r="AT1758" t="s">
        <v>90</v>
      </c>
      <c r="AU1758" t="s"/>
      <c r="AV1758" t="s"/>
      <c r="AW1758" t="s"/>
      <c r="AX1758" t="s"/>
      <c r="AY1758" t="n">
        <v>2071530</v>
      </c>
      <c r="AZ1758" t="s">
        <v>2182</v>
      </c>
      <c r="BA1758" t="s"/>
      <c r="BB1758" t="n">
        <v>399536</v>
      </c>
      <c r="BC1758" t="n">
        <v>13.384729</v>
      </c>
      <c r="BD1758" t="n">
        <v>52.527088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92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2183</v>
      </c>
      <c r="F1759" t="n">
        <v>-1</v>
      </c>
      <c r="G1759" t="s">
        <v>74</v>
      </c>
      <c r="H1759" t="s">
        <v>75</v>
      </c>
      <c r="I1759" t="s"/>
      <c r="J1759" t="s">
        <v>74</v>
      </c>
      <c r="K1759" t="n">
        <v>73.15000000000001</v>
      </c>
      <c r="L1759" t="s">
        <v>76</v>
      </c>
      <c r="M1759" t="s"/>
      <c r="N1759" t="s">
        <v>253</v>
      </c>
      <c r="O1759" t="s">
        <v>78</v>
      </c>
      <c r="P1759" t="s">
        <v>2183</v>
      </c>
      <c r="Q1759" t="s"/>
      <c r="R1759" t="s">
        <v>114</v>
      </c>
      <c r="S1759" t="s">
        <v>2184</v>
      </c>
      <c r="T1759" t="s">
        <v>81</v>
      </c>
      <c r="U1759" t="s">
        <v>82</v>
      </c>
      <c r="V1759" t="s">
        <v>83</v>
      </c>
      <c r="W1759" t="s">
        <v>108</v>
      </c>
      <c r="X1759" t="s"/>
      <c r="Y1759" t="s">
        <v>85</v>
      </c>
      <c r="Z1759">
        <f>HYPERLINK("https://hotelmonitor-cachepage.eclerx.com/savepage/tk_15444268396671898_sr_2399.html","info")</f>
        <v/>
      </c>
      <c r="AA1759" t="n">
        <v>-6796499</v>
      </c>
      <c r="AB1759" t="s"/>
      <c r="AC1759" t="s"/>
      <c r="AD1759" t="s">
        <v>86</v>
      </c>
      <c r="AE1759" t="s"/>
      <c r="AF1759" t="s"/>
      <c r="AG1759" t="s"/>
      <c r="AH1759" t="s"/>
      <c r="AI1759" t="s"/>
      <c r="AJ1759" t="s"/>
      <c r="AK1759" t="s">
        <v>87</v>
      </c>
      <c r="AL1759" t="s"/>
      <c r="AM1759" t="s"/>
      <c r="AN1759" t="s">
        <v>88</v>
      </c>
      <c r="AO1759" t="s"/>
      <c r="AP1759" t="n">
        <v>225</v>
      </c>
      <c r="AQ1759" t="s">
        <v>89</v>
      </c>
      <c r="AR1759" t="s"/>
      <c r="AS1759" t="s"/>
      <c r="AT1759" t="s">
        <v>90</v>
      </c>
      <c r="AU1759" t="s"/>
      <c r="AV1759" t="s"/>
      <c r="AW1759" t="s"/>
      <c r="AX1759" t="s"/>
      <c r="AY1759" t="n">
        <v>6796499</v>
      </c>
      <c r="AZ1759" t="s">
        <v>2185</v>
      </c>
      <c r="BA1759" t="s"/>
      <c r="BB1759" t="n">
        <v>460744</v>
      </c>
      <c r="BC1759" t="n">
        <v>13.321425</v>
      </c>
      <c r="BD1759" t="n">
        <v>52.506139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92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2183</v>
      </c>
      <c r="F1760" t="n">
        <v>-1</v>
      </c>
      <c r="G1760" t="s">
        <v>74</v>
      </c>
      <c r="H1760" t="s">
        <v>75</v>
      </c>
      <c r="I1760" t="s"/>
      <c r="J1760" t="s">
        <v>74</v>
      </c>
      <c r="K1760" t="n">
        <v>69.3</v>
      </c>
      <c r="L1760" t="s">
        <v>76</v>
      </c>
      <c r="M1760" t="s"/>
      <c r="N1760" t="s">
        <v>158</v>
      </c>
      <c r="O1760" t="s">
        <v>78</v>
      </c>
      <c r="P1760" t="s">
        <v>2183</v>
      </c>
      <c r="Q1760" t="s"/>
      <c r="R1760" t="s">
        <v>114</v>
      </c>
      <c r="S1760" t="s">
        <v>1143</v>
      </c>
      <c r="T1760" t="s">
        <v>81</v>
      </c>
      <c r="U1760" t="s">
        <v>82</v>
      </c>
      <c r="V1760" t="s">
        <v>83</v>
      </c>
      <c r="W1760" t="s">
        <v>108</v>
      </c>
      <c r="X1760" t="s"/>
      <c r="Y1760" t="s">
        <v>85</v>
      </c>
      <c r="Z1760">
        <f>HYPERLINK("https://hotelmonitor-cachepage.eclerx.com/savepage/tk_15444268396671898_sr_2399.html","info")</f>
        <v/>
      </c>
      <c r="AA1760" t="n">
        <v>-6796499</v>
      </c>
      <c r="AB1760" t="s"/>
      <c r="AC1760" t="s"/>
      <c r="AD1760" t="s">
        <v>86</v>
      </c>
      <c r="AE1760" t="s"/>
      <c r="AF1760" t="s"/>
      <c r="AG1760" t="s"/>
      <c r="AH1760" t="s"/>
      <c r="AI1760" t="s"/>
      <c r="AJ1760" t="s"/>
      <c r="AK1760" t="s">
        <v>87</v>
      </c>
      <c r="AL1760" t="s"/>
      <c r="AM1760" t="s"/>
      <c r="AN1760" t="s">
        <v>88</v>
      </c>
      <c r="AO1760" t="s"/>
      <c r="AP1760" t="n">
        <v>225</v>
      </c>
      <c r="AQ1760" t="s">
        <v>89</v>
      </c>
      <c r="AR1760" t="s"/>
      <c r="AS1760" t="s"/>
      <c r="AT1760" t="s">
        <v>90</v>
      </c>
      <c r="AU1760" t="s"/>
      <c r="AV1760" t="s"/>
      <c r="AW1760" t="s"/>
      <c r="AX1760" t="s"/>
      <c r="AY1760" t="n">
        <v>6796499</v>
      </c>
      <c r="AZ1760" t="s">
        <v>2185</v>
      </c>
      <c r="BA1760" t="s"/>
      <c r="BB1760" t="n">
        <v>460744</v>
      </c>
      <c r="BC1760" t="n">
        <v>13.321425</v>
      </c>
      <c r="BD1760" t="n">
        <v>52.506139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92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2183</v>
      </c>
      <c r="F1761" t="n">
        <v>-1</v>
      </c>
      <c r="G1761" t="s">
        <v>74</v>
      </c>
      <c r="H1761" t="s">
        <v>75</v>
      </c>
      <c r="I1761" t="s"/>
      <c r="J1761" t="s">
        <v>74</v>
      </c>
      <c r="K1761" t="n">
        <v>77</v>
      </c>
      <c r="L1761" t="s">
        <v>76</v>
      </c>
      <c r="M1761" t="s"/>
      <c r="N1761" t="s">
        <v>121</v>
      </c>
      <c r="O1761" t="s">
        <v>78</v>
      </c>
      <c r="P1761" t="s">
        <v>2183</v>
      </c>
      <c r="Q1761" t="s"/>
      <c r="R1761" t="s">
        <v>114</v>
      </c>
      <c r="S1761" t="s">
        <v>408</v>
      </c>
      <c r="T1761" t="s">
        <v>81</v>
      </c>
      <c r="U1761" t="s">
        <v>82</v>
      </c>
      <c r="V1761" t="s">
        <v>83</v>
      </c>
      <c r="W1761" t="s">
        <v>108</v>
      </c>
      <c r="X1761" t="s"/>
      <c r="Y1761" t="s">
        <v>85</v>
      </c>
      <c r="Z1761">
        <f>HYPERLINK("https://hotelmonitor-cachepage.eclerx.com/savepage/tk_15444268396671898_sr_2399.html","info")</f>
        <v/>
      </c>
      <c r="AA1761" t="n">
        <v>-6796499</v>
      </c>
      <c r="AB1761" t="s"/>
      <c r="AC1761" t="s"/>
      <c r="AD1761" t="s">
        <v>86</v>
      </c>
      <c r="AE1761" t="s"/>
      <c r="AF1761" t="s"/>
      <c r="AG1761" t="s"/>
      <c r="AH1761" t="s"/>
      <c r="AI1761" t="s"/>
      <c r="AJ1761" t="s"/>
      <c r="AK1761" t="s">
        <v>87</v>
      </c>
      <c r="AL1761" t="s"/>
      <c r="AM1761" t="s"/>
      <c r="AN1761" t="s">
        <v>88</v>
      </c>
      <c r="AO1761" t="s"/>
      <c r="AP1761" t="n">
        <v>225</v>
      </c>
      <c r="AQ1761" t="s">
        <v>89</v>
      </c>
      <c r="AR1761" t="s"/>
      <c r="AS1761" t="s"/>
      <c r="AT1761" t="s">
        <v>90</v>
      </c>
      <c r="AU1761" t="s"/>
      <c r="AV1761" t="s"/>
      <c r="AW1761" t="s"/>
      <c r="AX1761" t="s"/>
      <c r="AY1761" t="n">
        <v>6796499</v>
      </c>
      <c r="AZ1761" t="s">
        <v>2185</v>
      </c>
      <c r="BA1761" t="s"/>
      <c r="BB1761" t="n">
        <v>460744</v>
      </c>
      <c r="BC1761" t="n">
        <v>13.321425</v>
      </c>
      <c r="BD1761" t="n">
        <v>52.506139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92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2186</v>
      </c>
      <c r="F1762" t="n">
        <v>-1</v>
      </c>
      <c r="G1762" t="s">
        <v>74</v>
      </c>
      <c r="H1762" t="s">
        <v>75</v>
      </c>
      <c r="I1762" t="s"/>
      <c r="J1762" t="s">
        <v>74</v>
      </c>
      <c r="K1762" t="n">
        <v>47.2</v>
      </c>
      <c r="L1762" t="s">
        <v>76</v>
      </c>
      <c r="M1762" t="s"/>
      <c r="N1762" t="s">
        <v>158</v>
      </c>
      <c r="O1762" t="s">
        <v>78</v>
      </c>
      <c r="P1762" t="s">
        <v>2186</v>
      </c>
      <c r="Q1762" t="s"/>
      <c r="R1762" t="s">
        <v>119</v>
      </c>
      <c r="S1762" t="s">
        <v>2187</v>
      </c>
      <c r="T1762" t="s">
        <v>81</v>
      </c>
      <c r="U1762" t="s">
        <v>82</v>
      </c>
      <c r="V1762" t="s">
        <v>83</v>
      </c>
      <c r="W1762" t="s">
        <v>84</v>
      </c>
      <c r="X1762" t="s"/>
      <c r="Y1762" t="s">
        <v>85</v>
      </c>
      <c r="Z1762">
        <f>HYPERLINK("https://hotelmonitor-cachepage.eclerx.com/savepage/tk_15444261736228359_sr_2399.html","info")</f>
        <v/>
      </c>
      <c r="AA1762" t="n">
        <v>-6796512</v>
      </c>
      <c r="AB1762" t="s"/>
      <c r="AC1762" t="s"/>
      <c r="AD1762" t="s">
        <v>86</v>
      </c>
      <c r="AE1762" t="s"/>
      <c r="AF1762" t="s"/>
      <c r="AG1762" t="s"/>
      <c r="AH1762" t="s"/>
      <c r="AI1762" t="s"/>
      <c r="AJ1762" t="s"/>
      <c r="AK1762" t="s">
        <v>87</v>
      </c>
      <c r="AL1762" t="s"/>
      <c r="AM1762" t="s"/>
      <c r="AN1762" t="s">
        <v>88</v>
      </c>
      <c r="AO1762" t="s"/>
      <c r="AP1762" t="n">
        <v>32</v>
      </c>
      <c r="AQ1762" t="s">
        <v>89</v>
      </c>
      <c r="AR1762" t="s"/>
      <c r="AS1762" t="s"/>
      <c r="AT1762" t="s">
        <v>90</v>
      </c>
      <c r="AU1762" t="s"/>
      <c r="AV1762" t="s"/>
      <c r="AW1762" t="s"/>
      <c r="AX1762" t="s"/>
      <c r="AY1762" t="n">
        <v>6796512</v>
      </c>
      <c r="AZ1762" t="s">
        <v>2188</v>
      </c>
      <c r="BA1762" t="s"/>
      <c r="BB1762" t="n">
        <v>37906</v>
      </c>
      <c r="BC1762" t="n">
        <v>13.4478</v>
      </c>
      <c r="BD1762" t="n">
        <v>52.4583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92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2186</v>
      </c>
      <c r="F1763" t="n">
        <v>-1</v>
      </c>
      <c r="G1763" t="s">
        <v>74</v>
      </c>
      <c r="H1763" t="s">
        <v>75</v>
      </c>
      <c r="I1763" t="s"/>
      <c r="J1763" t="s">
        <v>74</v>
      </c>
      <c r="K1763" t="n">
        <v>55.2</v>
      </c>
      <c r="L1763" t="s">
        <v>76</v>
      </c>
      <c r="M1763" t="s"/>
      <c r="N1763" t="s">
        <v>624</v>
      </c>
      <c r="O1763" t="s">
        <v>78</v>
      </c>
      <c r="P1763" t="s">
        <v>2186</v>
      </c>
      <c r="Q1763" t="s"/>
      <c r="R1763" t="s">
        <v>119</v>
      </c>
      <c r="S1763" t="s">
        <v>2189</v>
      </c>
      <c r="T1763" t="s">
        <v>81</v>
      </c>
      <c r="U1763" t="s">
        <v>82</v>
      </c>
      <c r="V1763" t="s">
        <v>83</v>
      </c>
      <c r="W1763" t="s">
        <v>84</v>
      </c>
      <c r="X1763" t="s"/>
      <c r="Y1763" t="s">
        <v>85</v>
      </c>
      <c r="Z1763">
        <f>HYPERLINK("https://hotelmonitor-cachepage.eclerx.com/savepage/tk_15444261736228359_sr_2399.html","info")</f>
        <v/>
      </c>
      <c r="AA1763" t="n">
        <v>-6796512</v>
      </c>
      <c r="AB1763" t="s"/>
      <c r="AC1763" t="s"/>
      <c r="AD1763" t="s">
        <v>86</v>
      </c>
      <c r="AE1763" t="s"/>
      <c r="AF1763" t="s"/>
      <c r="AG1763" t="s"/>
      <c r="AH1763" t="s"/>
      <c r="AI1763" t="s"/>
      <c r="AJ1763" t="s"/>
      <c r="AK1763" t="s">
        <v>87</v>
      </c>
      <c r="AL1763" t="s"/>
      <c r="AM1763" t="s"/>
      <c r="AN1763" t="s">
        <v>88</v>
      </c>
      <c r="AO1763" t="s"/>
      <c r="AP1763" t="n">
        <v>32</v>
      </c>
      <c r="AQ1763" t="s">
        <v>89</v>
      </c>
      <c r="AR1763" t="s"/>
      <c r="AS1763" t="s"/>
      <c r="AT1763" t="s">
        <v>90</v>
      </c>
      <c r="AU1763" t="s"/>
      <c r="AV1763" t="s"/>
      <c r="AW1763" t="s"/>
      <c r="AX1763" t="s"/>
      <c r="AY1763" t="n">
        <v>6796512</v>
      </c>
      <c r="AZ1763" t="s">
        <v>2188</v>
      </c>
      <c r="BA1763" t="s"/>
      <c r="BB1763" t="n">
        <v>37906</v>
      </c>
      <c r="BC1763" t="n">
        <v>13.4478</v>
      </c>
      <c r="BD1763" t="n">
        <v>52.4583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92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2186</v>
      </c>
      <c r="F1764" t="n">
        <v>-1</v>
      </c>
      <c r="G1764" t="s">
        <v>74</v>
      </c>
      <c r="H1764" t="s">
        <v>75</v>
      </c>
      <c r="I1764" t="s"/>
      <c r="J1764" t="s">
        <v>74</v>
      </c>
      <c r="K1764" t="n">
        <v>55.2</v>
      </c>
      <c r="L1764" t="s">
        <v>76</v>
      </c>
      <c r="M1764" t="s"/>
      <c r="N1764" t="s">
        <v>123</v>
      </c>
      <c r="O1764" t="s">
        <v>78</v>
      </c>
      <c r="P1764" t="s">
        <v>2186</v>
      </c>
      <c r="Q1764" t="s"/>
      <c r="R1764" t="s">
        <v>119</v>
      </c>
      <c r="S1764" t="s">
        <v>2189</v>
      </c>
      <c r="T1764" t="s">
        <v>81</v>
      </c>
      <c r="U1764" t="s">
        <v>82</v>
      </c>
      <c r="V1764" t="s">
        <v>83</v>
      </c>
      <c r="W1764" t="s">
        <v>84</v>
      </c>
      <c r="X1764" t="s"/>
      <c r="Y1764" t="s">
        <v>85</v>
      </c>
      <c r="Z1764">
        <f>HYPERLINK("https://hotelmonitor-cachepage.eclerx.com/savepage/tk_15444261736228359_sr_2399.html","info")</f>
        <v/>
      </c>
      <c r="AA1764" t="n">
        <v>-6796512</v>
      </c>
      <c r="AB1764" t="s"/>
      <c r="AC1764" t="s"/>
      <c r="AD1764" t="s">
        <v>86</v>
      </c>
      <c r="AE1764" t="s"/>
      <c r="AF1764" t="s"/>
      <c r="AG1764" t="s"/>
      <c r="AH1764" t="s"/>
      <c r="AI1764" t="s"/>
      <c r="AJ1764" t="s"/>
      <c r="AK1764" t="s">
        <v>87</v>
      </c>
      <c r="AL1764" t="s"/>
      <c r="AM1764" t="s"/>
      <c r="AN1764" t="s">
        <v>88</v>
      </c>
      <c r="AO1764" t="s"/>
      <c r="AP1764" t="n">
        <v>32</v>
      </c>
      <c r="AQ1764" t="s">
        <v>89</v>
      </c>
      <c r="AR1764" t="s"/>
      <c r="AS1764" t="s"/>
      <c r="AT1764" t="s">
        <v>90</v>
      </c>
      <c r="AU1764" t="s"/>
      <c r="AV1764" t="s"/>
      <c r="AW1764" t="s"/>
      <c r="AX1764" t="s"/>
      <c r="AY1764" t="n">
        <v>6796512</v>
      </c>
      <c r="AZ1764" t="s">
        <v>2188</v>
      </c>
      <c r="BA1764" t="s"/>
      <c r="BB1764" t="n">
        <v>37906</v>
      </c>
      <c r="BC1764" t="n">
        <v>13.4478</v>
      </c>
      <c r="BD1764" t="n">
        <v>52.4583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92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2186</v>
      </c>
      <c r="F1765" t="n">
        <v>-1</v>
      </c>
      <c r="G1765" t="s">
        <v>74</v>
      </c>
      <c r="H1765" t="s">
        <v>75</v>
      </c>
      <c r="I1765" t="s"/>
      <c r="J1765" t="s">
        <v>74</v>
      </c>
      <c r="K1765" t="n">
        <v>69</v>
      </c>
      <c r="L1765" t="s">
        <v>76</v>
      </c>
      <c r="M1765" t="s"/>
      <c r="N1765" t="s">
        <v>2190</v>
      </c>
      <c r="O1765" t="s">
        <v>78</v>
      </c>
      <c r="P1765" t="s">
        <v>2186</v>
      </c>
      <c r="Q1765" t="s"/>
      <c r="R1765" t="s">
        <v>119</v>
      </c>
      <c r="S1765" t="s">
        <v>186</v>
      </c>
      <c r="T1765" t="s">
        <v>81</v>
      </c>
      <c r="U1765" t="s">
        <v>82</v>
      </c>
      <c r="V1765" t="s">
        <v>83</v>
      </c>
      <c r="W1765" t="s">
        <v>84</v>
      </c>
      <c r="X1765" t="s"/>
      <c r="Y1765" t="s">
        <v>85</v>
      </c>
      <c r="Z1765">
        <f>HYPERLINK("https://hotelmonitor-cachepage.eclerx.com/savepage/tk_15444261736228359_sr_2399.html","info")</f>
        <v/>
      </c>
      <c r="AA1765" t="n">
        <v>-6796512</v>
      </c>
      <c r="AB1765" t="s"/>
      <c r="AC1765" t="s"/>
      <c r="AD1765" t="s">
        <v>86</v>
      </c>
      <c r="AE1765" t="s"/>
      <c r="AF1765" t="s"/>
      <c r="AG1765" t="s"/>
      <c r="AH1765" t="s"/>
      <c r="AI1765" t="s"/>
      <c r="AJ1765" t="s"/>
      <c r="AK1765" t="s">
        <v>87</v>
      </c>
      <c r="AL1765" t="s"/>
      <c r="AM1765" t="s"/>
      <c r="AN1765" t="s">
        <v>88</v>
      </c>
      <c r="AO1765" t="s"/>
      <c r="AP1765" t="n">
        <v>32</v>
      </c>
      <c r="AQ1765" t="s">
        <v>89</v>
      </c>
      <c r="AR1765" t="s"/>
      <c r="AS1765" t="s"/>
      <c r="AT1765" t="s">
        <v>90</v>
      </c>
      <c r="AU1765" t="s"/>
      <c r="AV1765" t="s"/>
      <c r="AW1765" t="s"/>
      <c r="AX1765" t="s"/>
      <c r="AY1765" t="n">
        <v>6796512</v>
      </c>
      <c r="AZ1765" t="s">
        <v>2188</v>
      </c>
      <c r="BA1765" t="s"/>
      <c r="BB1765" t="n">
        <v>37906</v>
      </c>
      <c r="BC1765" t="n">
        <v>13.4478</v>
      </c>
      <c r="BD1765" t="n">
        <v>52.4583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92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2186</v>
      </c>
      <c r="F1766" t="n">
        <v>-1</v>
      </c>
      <c r="G1766" t="s">
        <v>74</v>
      </c>
      <c r="H1766" t="s">
        <v>75</v>
      </c>
      <c r="I1766" t="s"/>
      <c r="J1766" t="s">
        <v>74</v>
      </c>
      <c r="K1766" t="n">
        <v>69</v>
      </c>
      <c r="L1766" t="s">
        <v>76</v>
      </c>
      <c r="M1766" t="s"/>
      <c r="N1766" t="s">
        <v>886</v>
      </c>
      <c r="O1766" t="s">
        <v>78</v>
      </c>
      <c r="P1766" t="s">
        <v>2186</v>
      </c>
      <c r="Q1766" t="s"/>
      <c r="R1766" t="s">
        <v>119</v>
      </c>
      <c r="S1766" t="s">
        <v>186</v>
      </c>
      <c r="T1766" t="s">
        <v>81</v>
      </c>
      <c r="U1766" t="s">
        <v>82</v>
      </c>
      <c r="V1766" t="s">
        <v>83</v>
      </c>
      <c r="W1766" t="s">
        <v>84</v>
      </c>
      <c r="X1766" t="s"/>
      <c r="Y1766" t="s">
        <v>85</v>
      </c>
      <c r="Z1766">
        <f>HYPERLINK("https://hotelmonitor-cachepage.eclerx.com/savepage/tk_15444261736228359_sr_2399.html","info")</f>
        <v/>
      </c>
      <c r="AA1766" t="n">
        <v>-6796512</v>
      </c>
      <c r="AB1766" t="s"/>
      <c r="AC1766" t="s"/>
      <c r="AD1766" t="s">
        <v>86</v>
      </c>
      <c r="AE1766" t="s"/>
      <c r="AF1766" t="s"/>
      <c r="AG1766" t="s"/>
      <c r="AH1766" t="s"/>
      <c r="AI1766" t="s"/>
      <c r="AJ1766" t="s"/>
      <c r="AK1766" t="s">
        <v>87</v>
      </c>
      <c r="AL1766" t="s"/>
      <c r="AM1766" t="s"/>
      <c r="AN1766" t="s">
        <v>88</v>
      </c>
      <c r="AO1766" t="s"/>
      <c r="AP1766" t="n">
        <v>32</v>
      </c>
      <c r="AQ1766" t="s">
        <v>89</v>
      </c>
      <c r="AR1766" t="s"/>
      <c r="AS1766" t="s"/>
      <c r="AT1766" t="s">
        <v>90</v>
      </c>
      <c r="AU1766" t="s"/>
      <c r="AV1766" t="s"/>
      <c r="AW1766" t="s"/>
      <c r="AX1766" t="s"/>
      <c r="AY1766" t="n">
        <v>6796512</v>
      </c>
      <c r="AZ1766" t="s">
        <v>2188</v>
      </c>
      <c r="BA1766" t="s"/>
      <c r="BB1766" t="n">
        <v>37906</v>
      </c>
      <c r="BC1766" t="n">
        <v>13.4478</v>
      </c>
      <c r="BD1766" t="n">
        <v>52.4583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92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2191</v>
      </c>
      <c r="F1767" t="n">
        <v>-1</v>
      </c>
      <c r="G1767" t="s">
        <v>74</v>
      </c>
      <c r="H1767" t="s">
        <v>75</v>
      </c>
      <c r="I1767" t="s"/>
      <c r="J1767" t="s">
        <v>74</v>
      </c>
      <c r="K1767" t="n">
        <v>81.40000000000001</v>
      </c>
      <c r="L1767" t="s">
        <v>76</v>
      </c>
      <c r="M1767" t="s"/>
      <c r="N1767" t="s">
        <v>113</v>
      </c>
      <c r="O1767" t="s">
        <v>78</v>
      </c>
      <c r="P1767" t="s">
        <v>2191</v>
      </c>
      <c r="Q1767" t="s"/>
      <c r="R1767" t="s">
        <v>119</v>
      </c>
      <c r="S1767" t="s">
        <v>2192</v>
      </c>
      <c r="T1767" t="s">
        <v>81</v>
      </c>
      <c r="U1767" t="s">
        <v>82</v>
      </c>
      <c r="V1767" t="s">
        <v>83</v>
      </c>
      <c r="W1767" t="s">
        <v>84</v>
      </c>
      <c r="X1767" t="s"/>
      <c r="Y1767" t="s">
        <v>85</v>
      </c>
      <c r="Z1767">
        <f>HYPERLINK("https://hotelmonitor-cachepage.eclerx.com/savepage/tk_1544426504962216_sr_2399.html","info")</f>
        <v/>
      </c>
      <c r="AA1767" t="n">
        <v>-2071662</v>
      </c>
      <c r="AB1767" t="s"/>
      <c r="AC1767" t="s"/>
      <c r="AD1767" t="s">
        <v>86</v>
      </c>
      <c r="AE1767" t="s"/>
      <c r="AF1767" t="s"/>
      <c r="AG1767" t="s"/>
      <c r="AH1767" t="s"/>
      <c r="AI1767" t="s"/>
      <c r="AJ1767" t="s"/>
      <c r="AK1767" t="s">
        <v>87</v>
      </c>
      <c r="AL1767" t="s"/>
      <c r="AM1767" t="s"/>
      <c r="AN1767" t="s">
        <v>88</v>
      </c>
      <c r="AO1767" t="s"/>
      <c r="AP1767" t="n">
        <v>130</v>
      </c>
      <c r="AQ1767" t="s">
        <v>89</v>
      </c>
      <c r="AR1767" t="s"/>
      <c r="AS1767" t="s"/>
      <c r="AT1767" t="s">
        <v>90</v>
      </c>
      <c r="AU1767" t="s"/>
      <c r="AV1767" t="s"/>
      <c r="AW1767" t="s"/>
      <c r="AX1767" t="s"/>
      <c r="AY1767" t="n">
        <v>2071662</v>
      </c>
      <c r="AZ1767" t="s">
        <v>2193</v>
      </c>
      <c r="BA1767" t="s"/>
      <c r="BB1767" t="n">
        <v>14617</v>
      </c>
      <c r="BC1767" t="n">
        <v>13.3844</v>
      </c>
      <c r="BD1767" t="n">
        <v>52.522199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92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2191</v>
      </c>
      <c r="F1768" t="n">
        <v>-1</v>
      </c>
      <c r="G1768" t="s">
        <v>74</v>
      </c>
      <c r="H1768" t="s">
        <v>75</v>
      </c>
      <c r="I1768" t="s"/>
      <c r="J1768" t="s">
        <v>74</v>
      </c>
      <c r="K1768" t="n">
        <v>107.89</v>
      </c>
      <c r="L1768" t="s">
        <v>76</v>
      </c>
      <c r="M1768" t="s"/>
      <c r="N1768" t="s">
        <v>2194</v>
      </c>
      <c r="O1768" t="s">
        <v>78</v>
      </c>
      <c r="P1768" t="s">
        <v>2191</v>
      </c>
      <c r="Q1768" t="s"/>
      <c r="R1768" t="s">
        <v>119</v>
      </c>
      <c r="S1768" t="s">
        <v>2195</v>
      </c>
      <c r="T1768" t="s">
        <v>81</v>
      </c>
      <c r="U1768" t="s">
        <v>82</v>
      </c>
      <c r="V1768" t="s">
        <v>83</v>
      </c>
      <c r="W1768" t="s">
        <v>108</v>
      </c>
      <c r="X1768" t="s"/>
      <c r="Y1768" t="s">
        <v>85</v>
      </c>
      <c r="Z1768">
        <f>HYPERLINK("https://hotelmonitor-cachepage.eclerx.com/savepage/tk_1544426504962216_sr_2399.html","info")</f>
        <v/>
      </c>
      <c r="AA1768" t="n">
        <v>-2071662</v>
      </c>
      <c r="AB1768" t="s"/>
      <c r="AC1768" t="s"/>
      <c r="AD1768" t="s">
        <v>86</v>
      </c>
      <c r="AE1768" t="s"/>
      <c r="AF1768" t="s"/>
      <c r="AG1768" t="s"/>
      <c r="AH1768" t="s"/>
      <c r="AI1768" t="s"/>
      <c r="AJ1768" t="s"/>
      <c r="AK1768" t="s">
        <v>87</v>
      </c>
      <c r="AL1768" t="s"/>
      <c r="AM1768" t="s"/>
      <c r="AN1768" t="s">
        <v>88</v>
      </c>
      <c r="AO1768" t="s"/>
      <c r="AP1768" t="n">
        <v>130</v>
      </c>
      <c r="AQ1768" t="s">
        <v>89</v>
      </c>
      <c r="AR1768" t="s"/>
      <c r="AS1768" t="s"/>
      <c r="AT1768" t="s">
        <v>90</v>
      </c>
      <c r="AU1768" t="s"/>
      <c r="AV1768" t="s"/>
      <c r="AW1768" t="s"/>
      <c r="AX1768" t="s"/>
      <c r="AY1768" t="n">
        <v>2071662</v>
      </c>
      <c r="AZ1768" t="s">
        <v>2193</v>
      </c>
      <c r="BA1768" t="s"/>
      <c r="BB1768" t="n">
        <v>14617</v>
      </c>
      <c r="BC1768" t="n">
        <v>13.3844</v>
      </c>
      <c r="BD1768" t="n">
        <v>52.522199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92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2196</v>
      </c>
      <c r="F1769" t="n">
        <v>401961</v>
      </c>
      <c r="G1769" t="s">
        <v>74</v>
      </c>
      <c r="H1769" t="s">
        <v>75</v>
      </c>
      <c r="I1769" t="s"/>
      <c r="J1769" t="s">
        <v>74</v>
      </c>
      <c r="K1769" t="n">
        <v>89.09999999999999</v>
      </c>
      <c r="L1769" t="s">
        <v>76</v>
      </c>
      <c r="M1769" t="s"/>
      <c r="N1769" t="s">
        <v>2197</v>
      </c>
      <c r="O1769" t="s">
        <v>78</v>
      </c>
      <c r="P1769" t="s">
        <v>2198</v>
      </c>
      <c r="Q1769" t="s"/>
      <c r="R1769" t="s">
        <v>79</v>
      </c>
      <c r="S1769" t="s">
        <v>211</v>
      </c>
      <c r="T1769" t="s">
        <v>81</v>
      </c>
      <c r="U1769" t="s">
        <v>82</v>
      </c>
      <c r="V1769" t="s">
        <v>83</v>
      </c>
      <c r="W1769" t="s">
        <v>108</v>
      </c>
      <c r="X1769" t="s"/>
      <c r="Y1769" t="s">
        <v>85</v>
      </c>
      <c r="Z1769">
        <f>HYPERLINK("https://hotelmonitor-cachepage.eclerx.com/savepage/tk_15444261493901713_sr_2399.html","info")</f>
        <v/>
      </c>
      <c r="AA1769" t="n">
        <v>115865</v>
      </c>
      <c r="AB1769" t="s"/>
      <c r="AC1769" t="s"/>
      <c r="AD1769" t="s">
        <v>86</v>
      </c>
      <c r="AE1769" t="s"/>
      <c r="AF1769" t="s"/>
      <c r="AG1769" t="s"/>
      <c r="AH1769" t="s"/>
      <c r="AI1769" t="s"/>
      <c r="AJ1769" t="s"/>
      <c r="AK1769" t="s">
        <v>87</v>
      </c>
      <c r="AL1769" t="s"/>
      <c r="AM1769" t="s"/>
      <c r="AN1769" t="s">
        <v>88</v>
      </c>
      <c r="AO1769" t="s"/>
      <c r="AP1769" t="n">
        <v>24</v>
      </c>
      <c r="AQ1769" t="s">
        <v>89</v>
      </c>
      <c r="AR1769" t="s"/>
      <c r="AS1769" t="s"/>
      <c r="AT1769" t="s">
        <v>90</v>
      </c>
      <c r="AU1769" t="s"/>
      <c r="AV1769" t="s"/>
      <c r="AW1769" t="s"/>
      <c r="AX1769" t="s"/>
      <c r="AY1769" t="n">
        <v>955309</v>
      </c>
      <c r="AZ1769" t="s">
        <v>2199</v>
      </c>
      <c r="BA1769" t="s"/>
      <c r="BB1769" t="n">
        <v>419115</v>
      </c>
      <c r="BC1769" t="n">
        <v>13.29344</v>
      </c>
      <c r="BD1769" t="n">
        <v>52.456817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92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2196</v>
      </c>
      <c r="F1770" t="n">
        <v>401961</v>
      </c>
      <c r="G1770" t="s">
        <v>74</v>
      </c>
      <c r="H1770" t="s">
        <v>75</v>
      </c>
      <c r="I1770" t="s"/>
      <c r="J1770" t="s">
        <v>74</v>
      </c>
      <c r="K1770" t="n">
        <v>98.09999999999999</v>
      </c>
      <c r="L1770" t="s">
        <v>76</v>
      </c>
      <c r="M1770" t="s"/>
      <c r="N1770" t="s">
        <v>2200</v>
      </c>
      <c r="O1770" t="s">
        <v>78</v>
      </c>
      <c r="P1770" t="s">
        <v>2198</v>
      </c>
      <c r="Q1770" t="s"/>
      <c r="R1770" t="s">
        <v>79</v>
      </c>
      <c r="S1770" t="s">
        <v>530</v>
      </c>
      <c r="T1770" t="s">
        <v>81</v>
      </c>
      <c r="U1770" t="s">
        <v>82</v>
      </c>
      <c r="V1770" t="s">
        <v>83</v>
      </c>
      <c r="W1770" t="s">
        <v>108</v>
      </c>
      <c r="X1770" t="s"/>
      <c r="Y1770" t="s">
        <v>85</v>
      </c>
      <c r="Z1770">
        <f>HYPERLINK("https://hotelmonitor-cachepage.eclerx.com/savepage/tk_15444261493901713_sr_2399.html","info")</f>
        <v/>
      </c>
      <c r="AA1770" t="n">
        <v>115865</v>
      </c>
      <c r="AB1770" t="s"/>
      <c r="AC1770" t="s"/>
      <c r="AD1770" t="s">
        <v>86</v>
      </c>
      <c r="AE1770" t="s"/>
      <c r="AF1770" t="s"/>
      <c r="AG1770" t="s"/>
      <c r="AH1770" t="s"/>
      <c r="AI1770" t="s"/>
      <c r="AJ1770" t="s"/>
      <c r="AK1770" t="s">
        <v>87</v>
      </c>
      <c r="AL1770" t="s"/>
      <c r="AM1770" t="s"/>
      <c r="AN1770" t="s">
        <v>88</v>
      </c>
      <c r="AO1770" t="s"/>
      <c r="AP1770" t="n">
        <v>24</v>
      </c>
      <c r="AQ1770" t="s">
        <v>89</v>
      </c>
      <c r="AR1770" t="s"/>
      <c r="AS1770" t="s"/>
      <c r="AT1770" t="s">
        <v>90</v>
      </c>
      <c r="AU1770" t="s"/>
      <c r="AV1770" t="s"/>
      <c r="AW1770" t="s"/>
      <c r="AX1770" t="s"/>
      <c r="AY1770" t="n">
        <v>955309</v>
      </c>
      <c r="AZ1770" t="s">
        <v>2199</v>
      </c>
      <c r="BA1770" t="s"/>
      <c r="BB1770" t="n">
        <v>419115</v>
      </c>
      <c r="BC1770" t="n">
        <v>13.29344</v>
      </c>
      <c r="BD1770" t="n">
        <v>52.456817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92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2201</v>
      </c>
      <c r="F1771" t="n">
        <v>-1</v>
      </c>
      <c r="G1771" t="s">
        <v>74</v>
      </c>
      <c r="H1771" t="s">
        <v>75</v>
      </c>
      <c r="I1771" t="s"/>
      <c r="J1771" t="s">
        <v>74</v>
      </c>
      <c r="K1771" t="n">
        <v>123.81</v>
      </c>
      <c r="L1771" t="s">
        <v>76</v>
      </c>
      <c r="M1771" t="s"/>
      <c r="N1771" t="s">
        <v>121</v>
      </c>
      <c r="O1771" t="s">
        <v>78</v>
      </c>
      <c r="P1771" t="s">
        <v>2201</v>
      </c>
      <c r="Q1771" t="s"/>
      <c r="R1771" t="s">
        <v>119</v>
      </c>
      <c r="S1771" t="s">
        <v>2202</v>
      </c>
      <c r="T1771" t="s">
        <v>81</v>
      </c>
      <c r="U1771" t="s">
        <v>82</v>
      </c>
      <c r="V1771" t="s">
        <v>83</v>
      </c>
      <c r="W1771" t="s">
        <v>108</v>
      </c>
      <c r="X1771" t="s"/>
      <c r="Y1771" t="s">
        <v>85</v>
      </c>
      <c r="Z1771">
        <f>HYPERLINK("https://hotelmonitor-cachepage.eclerx.com/savepage/tk_154442757456864_sr_2399.html","info")</f>
        <v/>
      </c>
      <c r="AA1771" t="n">
        <v>-3423336</v>
      </c>
      <c r="AB1771" t="s"/>
      <c r="AC1771" t="s"/>
      <c r="AD1771" t="s">
        <v>86</v>
      </c>
      <c r="AE1771" t="s"/>
      <c r="AF1771" t="s"/>
      <c r="AG1771" t="s"/>
      <c r="AH1771" t="s"/>
      <c r="AI1771" t="s"/>
      <c r="AJ1771" t="s"/>
      <c r="AK1771" t="s">
        <v>87</v>
      </c>
      <c r="AL1771" t="s"/>
      <c r="AM1771" t="s"/>
      <c r="AN1771" t="s">
        <v>88</v>
      </c>
      <c r="AO1771" t="s"/>
      <c r="AP1771" t="n">
        <v>447</v>
      </c>
      <c r="AQ1771" t="s">
        <v>89</v>
      </c>
      <c r="AR1771" t="s"/>
      <c r="AS1771" t="s"/>
      <c r="AT1771" t="s">
        <v>90</v>
      </c>
      <c r="AU1771" t="s"/>
      <c r="AV1771" t="s"/>
      <c r="AW1771" t="s"/>
      <c r="AX1771" t="s"/>
      <c r="AY1771" t="n">
        <v>3423336</v>
      </c>
      <c r="AZ1771" t="s">
        <v>2203</v>
      </c>
      <c r="BA1771" t="s"/>
      <c r="BB1771" t="n">
        <v>215424</v>
      </c>
      <c r="BC1771" t="n">
        <v>13.380434</v>
      </c>
      <c r="BD1771" t="n">
        <v>52.514811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92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2201</v>
      </c>
      <c r="F1772" t="n">
        <v>-1</v>
      </c>
      <c r="G1772" t="s">
        <v>74</v>
      </c>
      <c r="H1772" t="s">
        <v>75</v>
      </c>
      <c r="I1772" t="s"/>
      <c r="J1772" t="s">
        <v>74</v>
      </c>
      <c r="K1772" t="n">
        <v>143.81</v>
      </c>
      <c r="L1772" t="s">
        <v>76</v>
      </c>
      <c r="M1772" t="s"/>
      <c r="N1772" t="s">
        <v>2204</v>
      </c>
      <c r="O1772" t="s">
        <v>78</v>
      </c>
      <c r="P1772" t="s">
        <v>2201</v>
      </c>
      <c r="Q1772" t="s"/>
      <c r="R1772" t="s">
        <v>119</v>
      </c>
      <c r="S1772" t="s">
        <v>2205</v>
      </c>
      <c r="T1772" t="s">
        <v>81</v>
      </c>
      <c r="U1772" t="s">
        <v>82</v>
      </c>
      <c r="V1772" t="s">
        <v>83</v>
      </c>
      <c r="W1772" t="s">
        <v>84</v>
      </c>
      <c r="X1772" t="s"/>
      <c r="Y1772" t="s">
        <v>85</v>
      </c>
      <c r="Z1772">
        <f>HYPERLINK("https://hotelmonitor-cachepage.eclerx.com/savepage/tk_154442757456864_sr_2399.html","info")</f>
        <v/>
      </c>
      <c r="AA1772" t="n">
        <v>-3423336</v>
      </c>
      <c r="AB1772" t="s"/>
      <c r="AC1772" t="s"/>
      <c r="AD1772" t="s">
        <v>86</v>
      </c>
      <c r="AE1772" t="s"/>
      <c r="AF1772" t="s"/>
      <c r="AG1772" t="s"/>
      <c r="AH1772" t="s"/>
      <c r="AI1772" t="s"/>
      <c r="AJ1772" t="s"/>
      <c r="AK1772" t="s">
        <v>87</v>
      </c>
      <c r="AL1772" t="s"/>
      <c r="AM1772" t="s"/>
      <c r="AN1772" t="s">
        <v>88</v>
      </c>
      <c r="AO1772" t="s"/>
      <c r="AP1772" t="n">
        <v>447</v>
      </c>
      <c r="AQ1772" t="s">
        <v>89</v>
      </c>
      <c r="AR1772" t="s"/>
      <c r="AS1772" t="s"/>
      <c r="AT1772" t="s">
        <v>90</v>
      </c>
      <c r="AU1772" t="s"/>
      <c r="AV1772" t="s"/>
      <c r="AW1772" t="s"/>
      <c r="AX1772" t="s"/>
      <c r="AY1772" t="n">
        <v>3423336</v>
      </c>
      <c r="AZ1772" t="s">
        <v>2203</v>
      </c>
      <c r="BA1772" t="s"/>
      <c r="BB1772" t="n">
        <v>215424</v>
      </c>
      <c r="BC1772" t="n">
        <v>13.380434</v>
      </c>
      <c r="BD1772" t="n">
        <v>52.514811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92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2206</v>
      </c>
      <c r="F1773" t="n">
        <v>3543102</v>
      </c>
      <c r="G1773" t="s">
        <v>74</v>
      </c>
      <c r="H1773" t="s">
        <v>75</v>
      </c>
      <c r="I1773" t="s"/>
      <c r="J1773" t="s">
        <v>74</v>
      </c>
      <c r="K1773" t="n">
        <v>145</v>
      </c>
      <c r="L1773" t="s">
        <v>76</v>
      </c>
      <c r="M1773" t="s"/>
      <c r="N1773" t="s">
        <v>2207</v>
      </c>
      <c r="O1773" t="s">
        <v>78</v>
      </c>
      <c r="P1773" t="s">
        <v>2208</v>
      </c>
      <c r="Q1773" t="s"/>
      <c r="R1773" t="s">
        <v>277</v>
      </c>
      <c r="S1773" t="s">
        <v>661</v>
      </c>
      <c r="T1773" t="s">
        <v>81</v>
      </c>
      <c r="U1773" t="s">
        <v>82</v>
      </c>
      <c r="V1773" t="s">
        <v>83</v>
      </c>
      <c r="W1773" t="s">
        <v>84</v>
      </c>
      <c r="X1773" t="s"/>
      <c r="Y1773" t="s">
        <v>85</v>
      </c>
      <c r="Z1773">
        <f>HYPERLINK("https://hotelmonitor-cachepage.eclerx.com/savepage/tk_15444266174047968_sr_2399.html","info")</f>
        <v/>
      </c>
      <c r="AA1773" t="n">
        <v>558761</v>
      </c>
      <c r="AB1773" t="s"/>
      <c r="AC1773" t="s"/>
      <c r="AD1773" t="s">
        <v>86</v>
      </c>
      <c r="AE1773" t="s"/>
      <c r="AF1773" t="s"/>
      <c r="AG1773" t="s"/>
      <c r="AH1773" t="s"/>
      <c r="AI1773" t="s"/>
      <c r="AJ1773" t="s"/>
      <c r="AK1773" t="s">
        <v>87</v>
      </c>
      <c r="AL1773" t="s"/>
      <c r="AM1773" t="s"/>
      <c r="AN1773" t="s">
        <v>88</v>
      </c>
      <c r="AO1773" t="s"/>
      <c r="AP1773" t="n">
        <v>162</v>
      </c>
      <c r="AQ1773" t="s">
        <v>89</v>
      </c>
      <c r="AR1773" t="s"/>
      <c r="AS1773" t="s"/>
      <c r="AT1773" t="s">
        <v>90</v>
      </c>
      <c r="AU1773" t="s"/>
      <c r="AV1773" t="s"/>
      <c r="AW1773" t="s"/>
      <c r="AX1773" t="s"/>
      <c r="AY1773" t="n">
        <v>2071458</v>
      </c>
      <c r="AZ1773" t="s">
        <v>2209</v>
      </c>
      <c r="BA1773" t="s"/>
      <c r="BB1773" t="n">
        <v>407711</v>
      </c>
      <c r="BC1773" t="n">
        <v>13.346037</v>
      </c>
      <c r="BD1773" t="n">
        <v>52.523242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92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2206</v>
      </c>
      <c r="F1774" t="n">
        <v>3543102</v>
      </c>
      <c r="G1774" t="s">
        <v>74</v>
      </c>
      <c r="H1774" t="s">
        <v>75</v>
      </c>
      <c r="I1774" t="s"/>
      <c r="J1774" t="s">
        <v>74</v>
      </c>
      <c r="K1774" t="n">
        <v>172.5</v>
      </c>
      <c r="L1774" t="s">
        <v>76</v>
      </c>
      <c r="M1774" t="s"/>
      <c r="N1774" t="s">
        <v>2210</v>
      </c>
      <c r="O1774" t="s">
        <v>78</v>
      </c>
      <c r="P1774" t="s">
        <v>2208</v>
      </c>
      <c r="Q1774" t="s"/>
      <c r="R1774" t="s">
        <v>277</v>
      </c>
      <c r="S1774" t="s">
        <v>1312</v>
      </c>
      <c r="T1774" t="s">
        <v>81</v>
      </c>
      <c r="U1774" t="s">
        <v>82</v>
      </c>
      <c r="V1774" t="s">
        <v>83</v>
      </c>
      <c r="W1774" t="s">
        <v>108</v>
      </c>
      <c r="X1774" t="s"/>
      <c r="Y1774" t="s">
        <v>85</v>
      </c>
      <c r="Z1774">
        <f>HYPERLINK("https://hotelmonitor-cachepage.eclerx.com/savepage/tk_15444266174047968_sr_2399.html","info")</f>
        <v/>
      </c>
      <c r="AA1774" t="n">
        <v>558761</v>
      </c>
      <c r="AB1774" t="s"/>
      <c r="AC1774" t="s"/>
      <c r="AD1774" t="s">
        <v>86</v>
      </c>
      <c r="AE1774" t="s"/>
      <c r="AF1774" t="s"/>
      <c r="AG1774" t="s"/>
      <c r="AH1774" t="s"/>
      <c r="AI1774" t="s"/>
      <c r="AJ1774" t="s"/>
      <c r="AK1774" t="s">
        <v>87</v>
      </c>
      <c r="AL1774" t="s"/>
      <c r="AM1774" t="s"/>
      <c r="AN1774" t="s">
        <v>88</v>
      </c>
      <c r="AO1774" t="s"/>
      <c r="AP1774" t="n">
        <v>162</v>
      </c>
      <c r="AQ1774" t="s">
        <v>89</v>
      </c>
      <c r="AR1774" t="s"/>
      <c r="AS1774" t="s"/>
      <c r="AT1774" t="s">
        <v>90</v>
      </c>
      <c r="AU1774" t="s"/>
      <c r="AV1774" t="s"/>
      <c r="AW1774" t="s"/>
      <c r="AX1774" t="s"/>
      <c r="AY1774" t="n">
        <v>2071458</v>
      </c>
      <c r="AZ1774" t="s">
        <v>2209</v>
      </c>
      <c r="BA1774" t="s"/>
      <c r="BB1774" t="n">
        <v>407711</v>
      </c>
      <c r="BC1774" t="n">
        <v>13.346037</v>
      </c>
      <c r="BD1774" t="n">
        <v>52.523242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92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2206</v>
      </c>
      <c r="F1775" t="n">
        <v>3543102</v>
      </c>
      <c r="G1775" t="s">
        <v>74</v>
      </c>
      <c r="H1775" t="s">
        <v>75</v>
      </c>
      <c r="I1775" t="s"/>
      <c r="J1775" t="s">
        <v>74</v>
      </c>
      <c r="K1775" t="n">
        <v>202.5</v>
      </c>
      <c r="L1775" t="s">
        <v>76</v>
      </c>
      <c r="M1775" t="s"/>
      <c r="N1775" t="s">
        <v>193</v>
      </c>
      <c r="O1775" t="s">
        <v>78</v>
      </c>
      <c r="P1775" t="s">
        <v>2208</v>
      </c>
      <c r="Q1775" t="s"/>
      <c r="R1775" t="s">
        <v>277</v>
      </c>
      <c r="S1775" t="s">
        <v>2211</v>
      </c>
      <c r="T1775" t="s">
        <v>81</v>
      </c>
      <c r="U1775" t="s">
        <v>82</v>
      </c>
      <c r="V1775" t="s">
        <v>83</v>
      </c>
      <c r="W1775" t="s">
        <v>84</v>
      </c>
      <c r="X1775" t="s"/>
      <c r="Y1775" t="s">
        <v>85</v>
      </c>
      <c r="Z1775">
        <f>HYPERLINK("https://hotelmonitor-cachepage.eclerx.com/savepage/tk_15444266174047968_sr_2399.html","info")</f>
        <v/>
      </c>
      <c r="AA1775" t="n">
        <v>558761</v>
      </c>
      <c r="AB1775" t="s"/>
      <c r="AC1775" t="s"/>
      <c r="AD1775" t="s">
        <v>86</v>
      </c>
      <c r="AE1775" t="s"/>
      <c r="AF1775" t="s"/>
      <c r="AG1775" t="s"/>
      <c r="AH1775" t="s"/>
      <c r="AI1775" t="s"/>
      <c r="AJ1775" t="s"/>
      <c r="AK1775" t="s">
        <v>87</v>
      </c>
      <c r="AL1775" t="s"/>
      <c r="AM1775" t="s"/>
      <c r="AN1775" t="s">
        <v>88</v>
      </c>
      <c r="AO1775" t="s"/>
      <c r="AP1775" t="n">
        <v>162</v>
      </c>
      <c r="AQ1775" t="s">
        <v>89</v>
      </c>
      <c r="AR1775" t="s"/>
      <c r="AS1775" t="s"/>
      <c r="AT1775" t="s">
        <v>90</v>
      </c>
      <c r="AU1775" t="s"/>
      <c r="AV1775" t="s"/>
      <c r="AW1775" t="s"/>
      <c r="AX1775" t="s"/>
      <c r="AY1775" t="n">
        <v>2071458</v>
      </c>
      <c r="AZ1775" t="s">
        <v>2209</v>
      </c>
      <c r="BA1775" t="s"/>
      <c r="BB1775" t="n">
        <v>407711</v>
      </c>
      <c r="BC1775" t="n">
        <v>13.346037</v>
      </c>
      <c r="BD1775" t="n">
        <v>52.523242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92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2206</v>
      </c>
      <c r="F1776" t="n">
        <v>3543102</v>
      </c>
      <c r="G1776" t="s">
        <v>74</v>
      </c>
      <c r="H1776" t="s">
        <v>75</v>
      </c>
      <c r="I1776" t="s"/>
      <c r="J1776" t="s">
        <v>74</v>
      </c>
      <c r="K1776" t="n">
        <v>225</v>
      </c>
      <c r="L1776" t="s">
        <v>76</v>
      </c>
      <c r="M1776" t="s"/>
      <c r="N1776" t="s">
        <v>371</v>
      </c>
      <c r="O1776" t="s">
        <v>78</v>
      </c>
      <c r="P1776" t="s">
        <v>2208</v>
      </c>
      <c r="Q1776" t="s"/>
      <c r="R1776" t="s">
        <v>277</v>
      </c>
      <c r="S1776" t="s">
        <v>634</v>
      </c>
      <c r="T1776" t="s">
        <v>81</v>
      </c>
      <c r="U1776" t="s">
        <v>82</v>
      </c>
      <c r="V1776" t="s">
        <v>83</v>
      </c>
      <c r="W1776" t="s">
        <v>108</v>
      </c>
      <c r="X1776" t="s"/>
      <c r="Y1776" t="s">
        <v>85</v>
      </c>
      <c r="Z1776">
        <f>HYPERLINK("https://hotelmonitor-cachepage.eclerx.com/savepage/tk_15444266174047968_sr_2399.html","info")</f>
        <v/>
      </c>
      <c r="AA1776" t="n">
        <v>558761</v>
      </c>
      <c r="AB1776" t="s"/>
      <c r="AC1776" t="s"/>
      <c r="AD1776" t="s">
        <v>86</v>
      </c>
      <c r="AE1776" t="s"/>
      <c r="AF1776" t="s"/>
      <c r="AG1776" t="s"/>
      <c r="AH1776" t="s"/>
      <c r="AI1776" t="s"/>
      <c r="AJ1776" t="s"/>
      <c r="AK1776" t="s">
        <v>87</v>
      </c>
      <c r="AL1776" t="s"/>
      <c r="AM1776" t="s"/>
      <c r="AN1776" t="s">
        <v>88</v>
      </c>
      <c r="AO1776" t="s"/>
      <c r="AP1776" t="n">
        <v>162</v>
      </c>
      <c r="AQ1776" t="s">
        <v>89</v>
      </c>
      <c r="AR1776" t="s"/>
      <c r="AS1776" t="s"/>
      <c r="AT1776" t="s">
        <v>90</v>
      </c>
      <c r="AU1776" t="s"/>
      <c r="AV1776" t="s"/>
      <c r="AW1776" t="s"/>
      <c r="AX1776" t="s"/>
      <c r="AY1776" t="n">
        <v>2071458</v>
      </c>
      <c r="AZ1776" t="s">
        <v>2209</v>
      </c>
      <c r="BA1776" t="s"/>
      <c r="BB1776" t="n">
        <v>407711</v>
      </c>
      <c r="BC1776" t="n">
        <v>13.346037</v>
      </c>
      <c r="BD1776" t="n">
        <v>52.523242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92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2212</v>
      </c>
      <c r="F1777" t="n">
        <v>-1</v>
      </c>
      <c r="G1777" t="s">
        <v>74</v>
      </c>
      <c r="H1777" t="s">
        <v>75</v>
      </c>
      <c r="I1777" t="s"/>
      <c r="J1777" t="s">
        <v>74</v>
      </c>
      <c r="K1777" t="n">
        <v>107</v>
      </c>
      <c r="L1777" t="s">
        <v>76</v>
      </c>
      <c r="M1777" t="s"/>
      <c r="N1777" t="s">
        <v>113</v>
      </c>
      <c r="O1777" t="s">
        <v>78</v>
      </c>
      <c r="P1777" t="s">
        <v>2212</v>
      </c>
      <c r="Q1777" t="s"/>
      <c r="R1777" t="s">
        <v>119</v>
      </c>
      <c r="S1777" t="s">
        <v>122</v>
      </c>
      <c r="T1777" t="s">
        <v>81</v>
      </c>
      <c r="U1777" t="s">
        <v>82</v>
      </c>
      <c r="V1777" t="s">
        <v>83</v>
      </c>
      <c r="W1777" t="s">
        <v>108</v>
      </c>
      <c r="X1777" t="s"/>
      <c r="Y1777" t="s">
        <v>85</v>
      </c>
      <c r="Z1777">
        <f>HYPERLINK("https://hotelmonitor-cachepage.eclerx.com/savepage/tk_15444268967649107_sr_2399.html","info")</f>
        <v/>
      </c>
      <c r="AA1777" t="n">
        <v>-2717137</v>
      </c>
      <c r="AB1777" t="s"/>
      <c r="AC1777" t="s"/>
      <c r="AD1777" t="s">
        <v>86</v>
      </c>
      <c r="AE1777" t="s"/>
      <c r="AF1777" t="s"/>
      <c r="AG1777" t="s"/>
      <c r="AH1777" t="s"/>
      <c r="AI1777" t="s"/>
      <c r="AJ1777" t="s"/>
      <c r="AK1777" t="s">
        <v>87</v>
      </c>
      <c r="AL1777" t="s"/>
      <c r="AM1777" t="s"/>
      <c r="AN1777" t="s">
        <v>88</v>
      </c>
      <c r="AO1777" t="s"/>
      <c r="AP1777" t="n">
        <v>242</v>
      </c>
      <c r="AQ1777" t="s">
        <v>89</v>
      </c>
      <c r="AR1777" t="s"/>
      <c r="AS1777" t="s"/>
      <c r="AT1777" t="s">
        <v>90</v>
      </c>
      <c r="AU1777" t="s"/>
      <c r="AV1777" t="s"/>
      <c r="AW1777" t="s"/>
      <c r="AX1777" t="s"/>
      <c r="AY1777" t="n">
        <v>2717137</v>
      </c>
      <c r="AZ1777" t="s">
        <v>2213</v>
      </c>
      <c r="BA1777" t="s"/>
      <c r="BB1777" t="n">
        <v>26562</v>
      </c>
      <c r="BC1777" t="n">
        <v>13.19413</v>
      </c>
      <c r="BD1777" t="n">
        <v>52.56947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92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2212</v>
      </c>
      <c r="F1778" t="n">
        <v>-1</v>
      </c>
      <c r="G1778" t="s">
        <v>74</v>
      </c>
      <c r="H1778" t="s">
        <v>75</v>
      </c>
      <c r="I1778" t="s"/>
      <c r="J1778" t="s">
        <v>74</v>
      </c>
      <c r="K1778" t="n">
        <v>117</v>
      </c>
      <c r="L1778" t="s">
        <v>76</v>
      </c>
      <c r="M1778" t="s"/>
      <c r="N1778" t="s">
        <v>2200</v>
      </c>
      <c r="O1778" t="s">
        <v>78</v>
      </c>
      <c r="P1778" t="s">
        <v>2212</v>
      </c>
      <c r="Q1778" t="s"/>
      <c r="R1778" t="s">
        <v>119</v>
      </c>
      <c r="S1778" t="s">
        <v>444</v>
      </c>
      <c r="T1778" t="s">
        <v>81</v>
      </c>
      <c r="U1778" t="s">
        <v>82</v>
      </c>
      <c r="V1778" t="s">
        <v>83</v>
      </c>
      <c r="W1778" t="s">
        <v>108</v>
      </c>
      <c r="X1778" t="s"/>
      <c r="Y1778" t="s">
        <v>85</v>
      </c>
      <c r="Z1778">
        <f>HYPERLINK("https://hotelmonitor-cachepage.eclerx.com/savepage/tk_15444268967649107_sr_2399.html","info")</f>
        <v/>
      </c>
      <c r="AA1778" t="n">
        <v>-2717137</v>
      </c>
      <c r="AB1778" t="s"/>
      <c r="AC1778" t="s"/>
      <c r="AD1778" t="s">
        <v>86</v>
      </c>
      <c r="AE1778" t="s"/>
      <c r="AF1778" t="s"/>
      <c r="AG1778" t="s"/>
      <c r="AH1778" t="s"/>
      <c r="AI1778" t="s"/>
      <c r="AJ1778" t="s"/>
      <c r="AK1778" t="s">
        <v>87</v>
      </c>
      <c r="AL1778" t="s"/>
      <c r="AM1778" t="s"/>
      <c r="AN1778" t="s">
        <v>88</v>
      </c>
      <c r="AO1778" t="s"/>
      <c r="AP1778" t="n">
        <v>242</v>
      </c>
      <c r="AQ1778" t="s">
        <v>89</v>
      </c>
      <c r="AR1778" t="s"/>
      <c r="AS1778" t="s"/>
      <c r="AT1778" t="s">
        <v>90</v>
      </c>
      <c r="AU1778" t="s"/>
      <c r="AV1778" t="s"/>
      <c r="AW1778" t="s"/>
      <c r="AX1778" t="s"/>
      <c r="AY1778" t="n">
        <v>2717137</v>
      </c>
      <c r="AZ1778" t="s">
        <v>2213</v>
      </c>
      <c r="BA1778" t="s"/>
      <c r="BB1778" t="n">
        <v>26562</v>
      </c>
      <c r="BC1778" t="n">
        <v>13.19413</v>
      </c>
      <c r="BD1778" t="n">
        <v>52.56947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92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2214</v>
      </c>
      <c r="F1779" t="n">
        <v>375729</v>
      </c>
      <c r="G1779" t="s">
        <v>74</v>
      </c>
      <c r="H1779" t="s">
        <v>75</v>
      </c>
      <c r="I1779" t="s"/>
      <c r="J1779" t="s">
        <v>74</v>
      </c>
      <c r="K1779" t="n">
        <v>87.3</v>
      </c>
      <c r="L1779" t="s">
        <v>76</v>
      </c>
      <c r="M1779" t="s"/>
      <c r="N1779" t="s">
        <v>158</v>
      </c>
      <c r="O1779" t="s">
        <v>78</v>
      </c>
      <c r="P1779" t="s">
        <v>2215</v>
      </c>
      <c r="Q1779" t="s"/>
      <c r="R1779" t="s">
        <v>79</v>
      </c>
      <c r="S1779" t="s">
        <v>2216</v>
      </c>
      <c r="T1779" t="s">
        <v>81</v>
      </c>
      <c r="U1779" t="s">
        <v>82</v>
      </c>
      <c r="V1779" t="s">
        <v>83</v>
      </c>
      <c r="W1779" t="s">
        <v>84</v>
      </c>
      <c r="X1779" t="s"/>
      <c r="Y1779" t="s">
        <v>85</v>
      </c>
      <c r="Z1779">
        <f>HYPERLINK("https://hotelmonitor-cachepage.eclerx.com/savepage/tk_15444269088196785_sr_2399.html","info")</f>
        <v/>
      </c>
      <c r="AA1779" t="n">
        <v>8820</v>
      </c>
      <c r="AB1779" t="s"/>
      <c r="AC1779" t="s"/>
      <c r="AD1779" t="s">
        <v>86</v>
      </c>
      <c r="AE1779" t="s"/>
      <c r="AF1779" t="s"/>
      <c r="AG1779" t="s"/>
      <c r="AH1779" t="s"/>
      <c r="AI1779" t="s"/>
      <c r="AJ1779" t="s"/>
      <c r="AK1779" t="s">
        <v>87</v>
      </c>
      <c r="AL1779" t="s"/>
      <c r="AM1779" t="s"/>
      <c r="AN1779" t="s">
        <v>88</v>
      </c>
      <c r="AO1779" t="s"/>
      <c r="AP1779" t="n">
        <v>245</v>
      </c>
      <c r="AQ1779" t="s">
        <v>89</v>
      </c>
      <c r="AR1779" t="s"/>
      <c r="AS1779" t="s"/>
      <c r="AT1779" t="s">
        <v>90</v>
      </c>
      <c r="AU1779" t="s"/>
      <c r="AV1779" t="s"/>
      <c r="AW1779" t="s"/>
      <c r="AX1779" t="s"/>
      <c r="AY1779" t="n">
        <v>1694733</v>
      </c>
      <c r="AZ1779" t="s">
        <v>2217</v>
      </c>
      <c r="BA1779" t="s"/>
      <c r="BB1779" t="n">
        <v>145205</v>
      </c>
      <c r="BC1779" t="n">
        <v>13.3802</v>
      </c>
      <c r="BD1779" t="n">
        <v>52.5037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92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2214</v>
      </c>
      <c r="F1780" t="n">
        <v>375729</v>
      </c>
      <c r="G1780" t="s">
        <v>74</v>
      </c>
      <c r="H1780" t="s">
        <v>75</v>
      </c>
      <c r="I1780" t="s"/>
      <c r="J1780" t="s">
        <v>74</v>
      </c>
      <c r="K1780" t="n">
        <v>97</v>
      </c>
      <c r="L1780" t="s">
        <v>76</v>
      </c>
      <c r="M1780" t="s"/>
      <c r="N1780" t="s">
        <v>121</v>
      </c>
      <c r="O1780" t="s">
        <v>78</v>
      </c>
      <c r="P1780" t="s">
        <v>2215</v>
      </c>
      <c r="Q1780" t="s"/>
      <c r="R1780" t="s">
        <v>79</v>
      </c>
      <c r="S1780" t="s">
        <v>305</v>
      </c>
      <c r="T1780" t="s">
        <v>81</v>
      </c>
      <c r="U1780" t="s">
        <v>82</v>
      </c>
      <c r="V1780" t="s">
        <v>83</v>
      </c>
      <c r="W1780" t="s">
        <v>84</v>
      </c>
      <c r="X1780" t="s"/>
      <c r="Y1780" t="s">
        <v>85</v>
      </c>
      <c r="Z1780">
        <f>HYPERLINK("https://hotelmonitor-cachepage.eclerx.com/savepage/tk_15444269088196785_sr_2399.html","info")</f>
        <v/>
      </c>
      <c r="AA1780" t="n">
        <v>8820</v>
      </c>
      <c r="AB1780" t="s"/>
      <c r="AC1780" t="s"/>
      <c r="AD1780" t="s">
        <v>86</v>
      </c>
      <c r="AE1780" t="s"/>
      <c r="AF1780" t="s"/>
      <c r="AG1780" t="s"/>
      <c r="AH1780" t="s"/>
      <c r="AI1780" t="s"/>
      <c r="AJ1780" t="s"/>
      <c r="AK1780" t="s">
        <v>87</v>
      </c>
      <c r="AL1780" t="s"/>
      <c r="AM1780" t="s"/>
      <c r="AN1780" t="s">
        <v>88</v>
      </c>
      <c r="AO1780" t="s"/>
      <c r="AP1780" t="n">
        <v>245</v>
      </c>
      <c r="AQ1780" t="s">
        <v>89</v>
      </c>
      <c r="AR1780" t="s"/>
      <c r="AS1780" t="s"/>
      <c r="AT1780" t="s">
        <v>90</v>
      </c>
      <c r="AU1780" t="s"/>
      <c r="AV1780" t="s"/>
      <c r="AW1780" t="s"/>
      <c r="AX1780" t="s"/>
      <c r="AY1780" t="n">
        <v>1694733</v>
      </c>
      <c r="AZ1780" t="s">
        <v>2217</v>
      </c>
      <c r="BA1780" t="s"/>
      <c r="BB1780" t="n">
        <v>145205</v>
      </c>
      <c r="BC1780" t="n">
        <v>13.3802</v>
      </c>
      <c r="BD1780" t="n">
        <v>52.5037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92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2214</v>
      </c>
      <c r="F1781" t="n">
        <v>375729</v>
      </c>
      <c r="G1781" t="s">
        <v>74</v>
      </c>
      <c r="H1781" t="s">
        <v>75</v>
      </c>
      <c r="I1781" t="s"/>
      <c r="J1781" t="s">
        <v>74</v>
      </c>
      <c r="K1781" t="n">
        <v>117</v>
      </c>
      <c r="L1781" t="s">
        <v>76</v>
      </c>
      <c r="M1781" t="s"/>
      <c r="N1781" t="s">
        <v>244</v>
      </c>
      <c r="O1781" t="s">
        <v>78</v>
      </c>
      <c r="P1781" t="s">
        <v>2215</v>
      </c>
      <c r="Q1781" t="s"/>
      <c r="R1781" t="s">
        <v>79</v>
      </c>
      <c r="S1781" t="s">
        <v>444</v>
      </c>
      <c r="T1781" t="s">
        <v>81</v>
      </c>
      <c r="U1781" t="s">
        <v>82</v>
      </c>
      <c r="V1781" t="s">
        <v>83</v>
      </c>
      <c r="W1781" t="s">
        <v>84</v>
      </c>
      <c r="X1781" t="s"/>
      <c r="Y1781" t="s">
        <v>85</v>
      </c>
      <c r="Z1781">
        <f>HYPERLINK("https://hotelmonitor-cachepage.eclerx.com/savepage/tk_15444269088196785_sr_2399.html","info")</f>
        <v/>
      </c>
      <c r="AA1781" t="n">
        <v>8820</v>
      </c>
      <c r="AB1781" t="s"/>
      <c r="AC1781" t="s"/>
      <c r="AD1781" t="s">
        <v>86</v>
      </c>
      <c r="AE1781" t="s"/>
      <c r="AF1781" t="s"/>
      <c r="AG1781" t="s"/>
      <c r="AH1781" t="s"/>
      <c r="AI1781" t="s"/>
      <c r="AJ1781" t="s"/>
      <c r="AK1781" t="s">
        <v>87</v>
      </c>
      <c r="AL1781" t="s"/>
      <c r="AM1781" t="s"/>
      <c r="AN1781" t="s">
        <v>88</v>
      </c>
      <c r="AO1781" t="s"/>
      <c r="AP1781" t="n">
        <v>245</v>
      </c>
      <c r="AQ1781" t="s">
        <v>89</v>
      </c>
      <c r="AR1781" t="s"/>
      <c r="AS1781" t="s"/>
      <c r="AT1781" t="s">
        <v>90</v>
      </c>
      <c r="AU1781" t="s"/>
      <c r="AV1781" t="s"/>
      <c r="AW1781" t="s"/>
      <c r="AX1781" t="s"/>
      <c r="AY1781" t="n">
        <v>1694733</v>
      </c>
      <c r="AZ1781" t="s">
        <v>2217</v>
      </c>
      <c r="BA1781" t="s"/>
      <c r="BB1781" t="n">
        <v>145205</v>
      </c>
      <c r="BC1781" t="n">
        <v>13.3802</v>
      </c>
      <c r="BD1781" t="n">
        <v>52.5037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92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2218</v>
      </c>
      <c r="F1782" t="n">
        <v>-1</v>
      </c>
      <c r="G1782" t="s">
        <v>74</v>
      </c>
      <c r="H1782" t="s">
        <v>75</v>
      </c>
      <c r="I1782" t="s"/>
      <c r="J1782" t="s">
        <v>74</v>
      </c>
      <c r="K1782" t="n">
        <v>98.7</v>
      </c>
      <c r="L1782" t="s">
        <v>76</v>
      </c>
      <c r="M1782" t="s"/>
      <c r="N1782" t="s">
        <v>113</v>
      </c>
      <c r="O1782" t="s">
        <v>78</v>
      </c>
      <c r="P1782" t="s">
        <v>2218</v>
      </c>
      <c r="Q1782" t="s"/>
      <c r="R1782" t="s">
        <v>119</v>
      </c>
      <c r="S1782" t="s">
        <v>204</v>
      </c>
      <c r="T1782" t="s">
        <v>81</v>
      </c>
      <c r="U1782" t="s">
        <v>82</v>
      </c>
      <c r="V1782" t="s">
        <v>83</v>
      </c>
      <c r="W1782" t="s">
        <v>84</v>
      </c>
      <c r="X1782" t="s"/>
      <c r="Y1782" t="s">
        <v>85</v>
      </c>
      <c r="Z1782">
        <f>HYPERLINK("https://hotelmonitor-cachepage.eclerx.com/savepage/tk_1544426132263262_sr_2399.html","info")</f>
        <v/>
      </c>
      <c r="AA1782" t="n">
        <v>-4580533</v>
      </c>
      <c r="AB1782" t="s"/>
      <c r="AC1782" t="s"/>
      <c r="AD1782" t="s">
        <v>86</v>
      </c>
      <c r="AE1782" t="s"/>
      <c r="AF1782" t="s"/>
      <c r="AG1782" t="s"/>
      <c r="AH1782" t="s"/>
      <c r="AI1782" t="s"/>
      <c r="AJ1782" t="s"/>
      <c r="AK1782" t="s">
        <v>87</v>
      </c>
      <c r="AL1782" t="s"/>
      <c r="AM1782" t="s"/>
      <c r="AN1782" t="s">
        <v>88</v>
      </c>
      <c r="AO1782" t="s"/>
      <c r="AP1782" t="n">
        <v>19</v>
      </c>
      <c r="AQ1782" t="s">
        <v>89</v>
      </c>
      <c r="AR1782" t="s"/>
      <c r="AS1782" t="s"/>
      <c r="AT1782" t="s">
        <v>90</v>
      </c>
      <c r="AU1782" t="s"/>
      <c r="AV1782" t="s"/>
      <c r="AW1782" t="s"/>
      <c r="AX1782" t="s"/>
      <c r="AY1782" t="n">
        <v>4580533</v>
      </c>
      <c r="AZ1782" t="s">
        <v>2219</v>
      </c>
      <c r="BA1782" t="s"/>
      <c r="BB1782" t="n">
        <v>459330</v>
      </c>
      <c r="BC1782" t="n">
        <v>13.400825</v>
      </c>
      <c r="BD1782" t="n">
        <v>52.510935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92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2220</v>
      </c>
      <c r="F1783" t="n">
        <v>-1</v>
      </c>
      <c r="G1783" t="s">
        <v>74</v>
      </c>
      <c r="H1783" t="s">
        <v>75</v>
      </c>
      <c r="I1783" t="s"/>
      <c r="J1783" t="s">
        <v>74</v>
      </c>
      <c r="K1783" t="n">
        <v>66.5</v>
      </c>
      <c r="L1783" t="s">
        <v>76</v>
      </c>
      <c r="M1783" t="s"/>
      <c r="N1783" t="s">
        <v>158</v>
      </c>
      <c r="O1783" t="s">
        <v>78</v>
      </c>
      <c r="P1783" t="s">
        <v>2220</v>
      </c>
      <c r="Q1783" t="s"/>
      <c r="R1783" t="s">
        <v>119</v>
      </c>
      <c r="S1783" t="s">
        <v>1530</v>
      </c>
      <c r="T1783" t="s">
        <v>81</v>
      </c>
      <c r="U1783" t="s">
        <v>82</v>
      </c>
      <c r="V1783" t="s">
        <v>83</v>
      </c>
      <c r="W1783" t="s">
        <v>108</v>
      </c>
      <c r="X1783" t="s"/>
      <c r="Y1783" t="s">
        <v>85</v>
      </c>
      <c r="Z1783">
        <f>HYPERLINK("https://hotelmonitor-cachepage.eclerx.com/savepage/tk_15444262973360584_sr_2399.html","info")</f>
        <v/>
      </c>
      <c r="AA1783" t="n">
        <v>-2071632</v>
      </c>
      <c r="AB1783" t="s"/>
      <c r="AC1783" t="s"/>
      <c r="AD1783" t="s">
        <v>86</v>
      </c>
      <c r="AE1783" t="s"/>
      <c r="AF1783" t="s"/>
      <c r="AG1783" t="s"/>
      <c r="AH1783" t="s"/>
      <c r="AI1783" t="s"/>
      <c r="AJ1783" t="s"/>
      <c r="AK1783" t="s">
        <v>87</v>
      </c>
      <c r="AL1783" t="s"/>
      <c r="AM1783" t="s"/>
      <c r="AN1783" t="s">
        <v>88</v>
      </c>
      <c r="AO1783" t="s"/>
      <c r="AP1783" t="n">
        <v>70</v>
      </c>
      <c r="AQ1783" t="s">
        <v>89</v>
      </c>
      <c r="AR1783" t="s"/>
      <c r="AS1783" t="s"/>
      <c r="AT1783" t="s">
        <v>90</v>
      </c>
      <c r="AU1783" t="s"/>
      <c r="AV1783" t="s"/>
      <c r="AW1783" t="s"/>
      <c r="AX1783" t="s"/>
      <c r="AY1783" t="n">
        <v>2071632</v>
      </c>
      <c r="AZ1783" t="s">
        <v>2221</v>
      </c>
      <c r="BA1783" t="s"/>
      <c r="BB1783" t="n">
        <v>25046</v>
      </c>
      <c r="BC1783" t="n">
        <v>13.32971</v>
      </c>
      <c r="BD1783" t="n">
        <v>52.56948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92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2220</v>
      </c>
      <c r="F1784" t="n">
        <v>-1</v>
      </c>
      <c r="G1784" t="s">
        <v>74</v>
      </c>
      <c r="H1784" t="s">
        <v>75</v>
      </c>
      <c r="I1784" t="s"/>
      <c r="J1784" t="s">
        <v>74</v>
      </c>
      <c r="K1784" t="n">
        <v>68.59999999999999</v>
      </c>
      <c r="L1784" t="s">
        <v>76</v>
      </c>
      <c r="M1784" t="s"/>
      <c r="N1784" t="s">
        <v>113</v>
      </c>
      <c r="O1784" t="s">
        <v>78</v>
      </c>
      <c r="P1784" t="s">
        <v>2220</v>
      </c>
      <c r="Q1784" t="s"/>
      <c r="R1784" t="s">
        <v>119</v>
      </c>
      <c r="S1784" t="s">
        <v>2222</v>
      </c>
      <c r="T1784" t="s">
        <v>81</v>
      </c>
      <c r="U1784" t="s">
        <v>82</v>
      </c>
      <c r="V1784" t="s">
        <v>83</v>
      </c>
      <c r="W1784" t="s">
        <v>108</v>
      </c>
      <c r="X1784" t="s"/>
      <c r="Y1784" t="s">
        <v>85</v>
      </c>
      <c r="Z1784">
        <f>HYPERLINK("https://hotelmonitor-cachepage.eclerx.com/savepage/tk_15444262973360584_sr_2399.html","info")</f>
        <v/>
      </c>
      <c r="AA1784" t="n">
        <v>-2071632</v>
      </c>
      <c r="AB1784" t="s"/>
      <c r="AC1784" t="s"/>
      <c r="AD1784" t="s">
        <v>86</v>
      </c>
      <c r="AE1784" t="s"/>
      <c r="AF1784" t="s"/>
      <c r="AG1784" t="s"/>
      <c r="AH1784" t="s"/>
      <c r="AI1784" t="s"/>
      <c r="AJ1784" t="s"/>
      <c r="AK1784" t="s">
        <v>87</v>
      </c>
      <c r="AL1784" t="s"/>
      <c r="AM1784" t="s"/>
      <c r="AN1784" t="s">
        <v>88</v>
      </c>
      <c r="AO1784" t="s"/>
      <c r="AP1784" t="n">
        <v>70</v>
      </c>
      <c r="AQ1784" t="s">
        <v>89</v>
      </c>
      <c r="AR1784" t="s"/>
      <c r="AS1784" t="s"/>
      <c r="AT1784" t="s">
        <v>90</v>
      </c>
      <c r="AU1784" t="s"/>
      <c r="AV1784" t="s"/>
      <c r="AW1784" t="s"/>
      <c r="AX1784" t="s"/>
      <c r="AY1784" t="n">
        <v>2071632</v>
      </c>
      <c r="AZ1784" t="s">
        <v>2221</v>
      </c>
      <c r="BA1784" t="s"/>
      <c r="BB1784" t="n">
        <v>25046</v>
      </c>
      <c r="BC1784" t="n">
        <v>13.32971</v>
      </c>
      <c r="BD1784" t="n">
        <v>52.56948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92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2223</v>
      </c>
      <c r="F1785" t="n">
        <v>-1</v>
      </c>
      <c r="G1785" t="s">
        <v>74</v>
      </c>
      <c r="H1785" t="s">
        <v>75</v>
      </c>
      <c r="I1785" t="s"/>
      <c r="J1785" t="s">
        <v>74</v>
      </c>
      <c r="K1785" t="n">
        <v>93.59999999999999</v>
      </c>
      <c r="L1785" t="s">
        <v>76</v>
      </c>
      <c r="M1785" t="s"/>
      <c r="N1785" t="s">
        <v>158</v>
      </c>
      <c r="O1785" t="s">
        <v>78</v>
      </c>
      <c r="P1785" t="s">
        <v>2223</v>
      </c>
      <c r="Q1785" t="s"/>
      <c r="R1785" t="s">
        <v>119</v>
      </c>
      <c r="S1785" t="s">
        <v>1589</v>
      </c>
      <c r="T1785" t="s">
        <v>81</v>
      </c>
      <c r="U1785" t="s">
        <v>82</v>
      </c>
      <c r="V1785" t="s">
        <v>83</v>
      </c>
      <c r="W1785" t="s">
        <v>84</v>
      </c>
      <c r="X1785" t="s"/>
      <c r="Y1785" t="s">
        <v>85</v>
      </c>
      <c r="Z1785">
        <f>HYPERLINK("https://hotelmonitor-cachepage.eclerx.com/savepage/tk_1544426300215568_sr_2399.html","info")</f>
        <v/>
      </c>
      <c r="AA1785" t="n">
        <v>-2366108</v>
      </c>
      <c r="AB1785" t="s"/>
      <c r="AC1785" t="s"/>
      <c r="AD1785" t="s">
        <v>86</v>
      </c>
      <c r="AE1785" t="s"/>
      <c r="AF1785" t="s"/>
      <c r="AG1785" t="s"/>
      <c r="AH1785" t="s"/>
      <c r="AI1785" t="s"/>
      <c r="AJ1785" t="s"/>
      <c r="AK1785" t="s">
        <v>87</v>
      </c>
      <c r="AL1785" t="s"/>
      <c r="AM1785" t="s"/>
      <c r="AN1785" t="s">
        <v>88</v>
      </c>
      <c r="AO1785" t="s"/>
      <c r="AP1785" t="n">
        <v>71</v>
      </c>
      <c r="AQ1785" t="s">
        <v>89</v>
      </c>
      <c r="AR1785" t="s"/>
      <c r="AS1785" t="s"/>
      <c r="AT1785" t="s">
        <v>90</v>
      </c>
      <c r="AU1785" t="s"/>
      <c r="AV1785" t="s"/>
      <c r="AW1785" t="s"/>
      <c r="AX1785" t="s"/>
      <c r="AY1785" t="n">
        <v>2366108</v>
      </c>
      <c r="AZ1785" t="s">
        <v>2224</v>
      </c>
      <c r="BA1785" t="s"/>
      <c r="BB1785" t="n">
        <v>217056</v>
      </c>
      <c r="BC1785" t="n">
        <v>13.31328</v>
      </c>
      <c r="BD1785" t="n">
        <v>52.5028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92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2223</v>
      </c>
      <c r="F1786" t="n">
        <v>-1</v>
      </c>
      <c r="G1786" t="s">
        <v>74</v>
      </c>
      <c r="H1786" t="s">
        <v>75</v>
      </c>
      <c r="I1786" t="s"/>
      <c r="J1786" t="s">
        <v>74</v>
      </c>
      <c r="K1786" t="n">
        <v>104</v>
      </c>
      <c r="L1786" t="s">
        <v>76</v>
      </c>
      <c r="M1786" t="s"/>
      <c r="N1786" t="s">
        <v>113</v>
      </c>
      <c r="O1786" t="s">
        <v>78</v>
      </c>
      <c r="P1786" t="s">
        <v>2223</v>
      </c>
      <c r="Q1786" t="s"/>
      <c r="R1786" t="s">
        <v>119</v>
      </c>
      <c r="S1786" t="s">
        <v>860</v>
      </c>
      <c r="T1786" t="s">
        <v>81</v>
      </c>
      <c r="U1786" t="s">
        <v>82</v>
      </c>
      <c r="V1786" t="s">
        <v>83</v>
      </c>
      <c r="W1786" t="s">
        <v>84</v>
      </c>
      <c r="X1786" t="s"/>
      <c r="Y1786" t="s">
        <v>85</v>
      </c>
      <c r="Z1786">
        <f>HYPERLINK("https://hotelmonitor-cachepage.eclerx.com/savepage/tk_1544426300215568_sr_2399.html","info")</f>
        <v/>
      </c>
      <c r="AA1786" t="n">
        <v>-2366108</v>
      </c>
      <c r="AB1786" t="s"/>
      <c r="AC1786" t="s"/>
      <c r="AD1786" t="s">
        <v>86</v>
      </c>
      <c r="AE1786" t="s"/>
      <c r="AF1786" t="s"/>
      <c r="AG1786" t="s"/>
      <c r="AH1786" t="s"/>
      <c r="AI1786" t="s"/>
      <c r="AJ1786" t="s"/>
      <c r="AK1786" t="s">
        <v>87</v>
      </c>
      <c r="AL1786" t="s"/>
      <c r="AM1786" t="s"/>
      <c r="AN1786" t="s">
        <v>88</v>
      </c>
      <c r="AO1786" t="s"/>
      <c r="AP1786" t="n">
        <v>71</v>
      </c>
      <c r="AQ1786" t="s">
        <v>89</v>
      </c>
      <c r="AR1786" t="s"/>
      <c r="AS1786" t="s"/>
      <c r="AT1786" t="s">
        <v>90</v>
      </c>
      <c r="AU1786" t="s"/>
      <c r="AV1786" t="s"/>
      <c r="AW1786" t="s"/>
      <c r="AX1786" t="s"/>
      <c r="AY1786" t="n">
        <v>2366108</v>
      </c>
      <c r="AZ1786" t="s">
        <v>2224</v>
      </c>
      <c r="BA1786" t="s"/>
      <c r="BB1786" t="n">
        <v>217056</v>
      </c>
      <c r="BC1786" t="n">
        <v>13.31328</v>
      </c>
      <c r="BD1786" t="n">
        <v>52.5028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92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2223</v>
      </c>
      <c r="F1787" t="n">
        <v>-1</v>
      </c>
      <c r="G1787" t="s">
        <v>74</v>
      </c>
      <c r="H1787" t="s">
        <v>75</v>
      </c>
      <c r="I1787" t="s"/>
      <c r="J1787" t="s">
        <v>74</v>
      </c>
      <c r="K1787" t="n">
        <v>114</v>
      </c>
      <c r="L1787" t="s">
        <v>76</v>
      </c>
      <c r="M1787" t="s"/>
      <c r="N1787" t="s">
        <v>129</v>
      </c>
      <c r="O1787" t="s">
        <v>78</v>
      </c>
      <c r="P1787" t="s">
        <v>2223</v>
      </c>
      <c r="Q1787" t="s"/>
      <c r="R1787" t="s">
        <v>119</v>
      </c>
      <c r="S1787" t="s">
        <v>111</v>
      </c>
      <c r="T1787" t="s">
        <v>81</v>
      </c>
      <c r="U1787" t="s">
        <v>82</v>
      </c>
      <c r="V1787" t="s">
        <v>83</v>
      </c>
      <c r="W1787" t="s">
        <v>84</v>
      </c>
      <c r="X1787" t="s"/>
      <c r="Y1787" t="s">
        <v>85</v>
      </c>
      <c r="Z1787">
        <f>HYPERLINK("https://hotelmonitor-cachepage.eclerx.com/savepage/tk_1544426300215568_sr_2399.html","info")</f>
        <v/>
      </c>
      <c r="AA1787" t="n">
        <v>-2366108</v>
      </c>
      <c r="AB1787" t="s"/>
      <c r="AC1787" t="s"/>
      <c r="AD1787" t="s">
        <v>86</v>
      </c>
      <c r="AE1787" t="s"/>
      <c r="AF1787" t="s"/>
      <c r="AG1787" t="s"/>
      <c r="AH1787" t="s"/>
      <c r="AI1787" t="s"/>
      <c r="AJ1787" t="s"/>
      <c r="AK1787" t="s">
        <v>87</v>
      </c>
      <c r="AL1787" t="s"/>
      <c r="AM1787" t="s"/>
      <c r="AN1787" t="s">
        <v>88</v>
      </c>
      <c r="AO1787" t="s"/>
      <c r="AP1787" t="n">
        <v>71</v>
      </c>
      <c r="AQ1787" t="s">
        <v>89</v>
      </c>
      <c r="AR1787" t="s"/>
      <c r="AS1787" t="s"/>
      <c r="AT1787" t="s">
        <v>90</v>
      </c>
      <c r="AU1787" t="s"/>
      <c r="AV1787" t="s"/>
      <c r="AW1787" t="s"/>
      <c r="AX1787" t="s"/>
      <c r="AY1787" t="n">
        <v>2366108</v>
      </c>
      <c r="AZ1787" t="s">
        <v>2224</v>
      </c>
      <c r="BA1787" t="s"/>
      <c r="BB1787" t="n">
        <v>217056</v>
      </c>
      <c r="BC1787" t="n">
        <v>13.31328</v>
      </c>
      <c r="BD1787" t="n">
        <v>52.5028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92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2223</v>
      </c>
      <c r="F1788" t="n">
        <v>-1</v>
      </c>
      <c r="G1788" t="s">
        <v>74</v>
      </c>
      <c r="H1788" t="s">
        <v>75</v>
      </c>
      <c r="I1788" t="s"/>
      <c r="J1788" t="s">
        <v>74</v>
      </c>
      <c r="K1788" t="n">
        <v>124</v>
      </c>
      <c r="L1788" t="s">
        <v>76</v>
      </c>
      <c r="M1788" t="s"/>
      <c r="N1788" t="s">
        <v>179</v>
      </c>
      <c r="O1788" t="s">
        <v>78</v>
      </c>
      <c r="P1788" t="s">
        <v>2223</v>
      </c>
      <c r="Q1788" t="s"/>
      <c r="R1788" t="s">
        <v>119</v>
      </c>
      <c r="S1788" t="s">
        <v>326</v>
      </c>
      <c r="T1788" t="s">
        <v>81</v>
      </c>
      <c r="U1788" t="s">
        <v>82</v>
      </c>
      <c r="V1788" t="s">
        <v>83</v>
      </c>
      <c r="W1788" t="s">
        <v>84</v>
      </c>
      <c r="X1788" t="s"/>
      <c r="Y1788" t="s">
        <v>85</v>
      </c>
      <c r="Z1788">
        <f>HYPERLINK("https://hotelmonitor-cachepage.eclerx.com/savepage/tk_1544426300215568_sr_2399.html","info")</f>
        <v/>
      </c>
      <c r="AA1788" t="n">
        <v>-2366108</v>
      </c>
      <c r="AB1788" t="s"/>
      <c r="AC1788" t="s"/>
      <c r="AD1788" t="s">
        <v>86</v>
      </c>
      <c r="AE1788" t="s"/>
      <c r="AF1788" t="s"/>
      <c r="AG1788" t="s"/>
      <c r="AH1788" t="s"/>
      <c r="AI1788" t="s"/>
      <c r="AJ1788" t="s"/>
      <c r="AK1788" t="s">
        <v>87</v>
      </c>
      <c r="AL1788" t="s"/>
      <c r="AM1788" t="s"/>
      <c r="AN1788" t="s">
        <v>88</v>
      </c>
      <c r="AO1788" t="s"/>
      <c r="AP1788" t="n">
        <v>71</v>
      </c>
      <c r="AQ1788" t="s">
        <v>89</v>
      </c>
      <c r="AR1788" t="s"/>
      <c r="AS1788" t="s"/>
      <c r="AT1788" t="s">
        <v>90</v>
      </c>
      <c r="AU1788" t="s"/>
      <c r="AV1788" t="s"/>
      <c r="AW1788" t="s"/>
      <c r="AX1788" t="s"/>
      <c r="AY1788" t="n">
        <v>2366108</v>
      </c>
      <c r="AZ1788" t="s">
        <v>2224</v>
      </c>
      <c r="BA1788" t="s"/>
      <c r="BB1788" t="n">
        <v>217056</v>
      </c>
      <c r="BC1788" t="n">
        <v>13.31328</v>
      </c>
      <c r="BD1788" t="n">
        <v>52.5028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92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2223</v>
      </c>
      <c r="F1789" t="n">
        <v>-1</v>
      </c>
      <c r="G1789" t="s">
        <v>74</v>
      </c>
      <c r="H1789" t="s">
        <v>75</v>
      </c>
      <c r="I1789" t="s"/>
      <c r="J1789" t="s">
        <v>74</v>
      </c>
      <c r="K1789" t="n">
        <v>154</v>
      </c>
      <c r="L1789" t="s">
        <v>76</v>
      </c>
      <c r="M1789" t="s"/>
      <c r="N1789" t="s">
        <v>193</v>
      </c>
      <c r="O1789" t="s">
        <v>78</v>
      </c>
      <c r="P1789" t="s">
        <v>2223</v>
      </c>
      <c r="Q1789" t="s"/>
      <c r="R1789" t="s">
        <v>119</v>
      </c>
      <c r="S1789" t="s">
        <v>905</v>
      </c>
      <c r="T1789" t="s">
        <v>81</v>
      </c>
      <c r="U1789" t="s">
        <v>82</v>
      </c>
      <c r="V1789" t="s">
        <v>83</v>
      </c>
      <c r="W1789" t="s">
        <v>84</v>
      </c>
      <c r="X1789" t="s"/>
      <c r="Y1789" t="s">
        <v>85</v>
      </c>
      <c r="Z1789">
        <f>HYPERLINK("https://hotelmonitor-cachepage.eclerx.com/savepage/tk_1544426300215568_sr_2399.html","info")</f>
        <v/>
      </c>
      <c r="AA1789" t="n">
        <v>-2366108</v>
      </c>
      <c r="AB1789" t="s"/>
      <c r="AC1789" t="s"/>
      <c r="AD1789" t="s">
        <v>86</v>
      </c>
      <c r="AE1789" t="s"/>
      <c r="AF1789" t="s"/>
      <c r="AG1789" t="s"/>
      <c r="AH1789" t="s"/>
      <c r="AI1789" t="s"/>
      <c r="AJ1789" t="s"/>
      <c r="AK1789" t="s">
        <v>87</v>
      </c>
      <c r="AL1789" t="s"/>
      <c r="AM1789" t="s"/>
      <c r="AN1789" t="s">
        <v>88</v>
      </c>
      <c r="AO1789" t="s"/>
      <c r="AP1789" t="n">
        <v>71</v>
      </c>
      <c r="AQ1789" t="s">
        <v>89</v>
      </c>
      <c r="AR1789" t="s"/>
      <c r="AS1789" t="s"/>
      <c r="AT1789" t="s">
        <v>90</v>
      </c>
      <c r="AU1789" t="s"/>
      <c r="AV1789" t="s"/>
      <c r="AW1789" t="s"/>
      <c r="AX1789" t="s"/>
      <c r="AY1789" t="n">
        <v>2366108</v>
      </c>
      <c r="AZ1789" t="s">
        <v>2224</v>
      </c>
      <c r="BA1789" t="s"/>
      <c r="BB1789" t="n">
        <v>217056</v>
      </c>
      <c r="BC1789" t="n">
        <v>13.31328</v>
      </c>
      <c r="BD1789" t="n">
        <v>52.5028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92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2225</v>
      </c>
      <c r="F1790" t="n">
        <v>3588819</v>
      </c>
      <c r="G1790" t="s">
        <v>74</v>
      </c>
      <c r="H1790" t="s">
        <v>75</v>
      </c>
      <c r="I1790" t="s"/>
      <c r="J1790" t="s">
        <v>74</v>
      </c>
      <c r="K1790" t="n">
        <v>70</v>
      </c>
      <c r="L1790" t="s">
        <v>76</v>
      </c>
      <c r="M1790" t="s"/>
      <c r="N1790" t="s">
        <v>121</v>
      </c>
      <c r="O1790" t="s">
        <v>78</v>
      </c>
      <c r="P1790" t="s">
        <v>2226</v>
      </c>
      <c r="Q1790" t="s"/>
      <c r="R1790" t="s">
        <v>119</v>
      </c>
      <c r="S1790" t="s">
        <v>251</v>
      </c>
      <c r="T1790" t="s">
        <v>81</v>
      </c>
      <c r="U1790" t="s">
        <v>82</v>
      </c>
      <c r="V1790" t="s">
        <v>83</v>
      </c>
      <c r="W1790" t="s">
        <v>84</v>
      </c>
      <c r="X1790" t="s"/>
      <c r="Y1790" t="s">
        <v>85</v>
      </c>
      <c r="Z1790">
        <f>HYPERLINK("https://hotelmonitor-cachepage.eclerx.com/savepage/tk_1544426091400413_sr_2399.html","info")</f>
        <v/>
      </c>
      <c r="AA1790" t="n">
        <v>271657</v>
      </c>
      <c r="AB1790" t="s"/>
      <c r="AC1790" t="s"/>
      <c r="AD1790" t="s">
        <v>86</v>
      </c>
      <c r="AE1790" t="s"/>
      <c r="AF1790" t="s"/>
      <c r="AG1790" t="s"/>
      <c r="AH1790" t="s"/>
      <c r="AI1790" t="s"/>
      <c r="AJ1790" t="s"/>
      <c r="AK1790" t="s">
        <v>87</v>
      </c>
      <c r="AL1790" t="s"/>
      <c r="AM1790" t="s"/>
      <c r="AN1790" t="s">
        <v>88</v>
      </c>
      <c r="AO1790" t="s"/>
      <c r="AP1790" t="n">
        <v>6</v>
      </c>
      <c r="AQ1790" t="s">
        <v>89</v>
      </c>
      <c r="AR1790" t="s"/>
      <c r="AS1790" t="s"/>
      <c r="AT1790" t="s">
        <v>90</v>
      </c>
      <c r="AU1790" t="s"/>
      <c r="AV1790" t="s"/>
      <c r="AW1790" t="s"/>
      <c r="AX1790" t="s"/>
      <c r="AY1790" t="n">
        <v>2071636</v>
      </c>
      <c r="AZ1790" t="s">
        <v>2227</v>
      </c>
      <c r="BA1790" t="s"/>
      <c r="BB1790" t="n">
        <v>153576</v>
      </c>
      <c r="BC1790" t="n">
        <v>13.30373</v>
      </c>
      <c r="BD1790" t="n">
        <v>52.50218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92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2228</v>
      </c>
      <c r="F1791" t="n">
        <v>-1</v>
      </c>
      <c r="G1791" t="s">
        <v>74</v>
      </c>
      <c r="H1791" t="s">
        <v>75</v>
      </c>
      <c r="I1791" t="s"/>
      <c r="J1791" t="s">
        <v>74</v>
      </c>
      <c r="K1791" t="n">
        <v>60</v>
      </c>
      <c r="L1791" t="s">
        <v>76</v>
      </c>
      <c r="M1791" t="s"/>
      <c r="N1791" t="s">
        <v>253</v>
      </c>
      <c r="O1791" t="s">
        <v>78</v>
      </c>
      <c r="P1791" t="s">
        <v>2228</v>
      </c>
      <c r="Q1791" t="s"/>
      <c r="R1791" t="s">
        <v>114</v>
      </c>
      <c r="S1791" t="s">
        <v>656</v>
      </c>
      <c r="T1791" t="s">
        <v>81</v>
      </c>
      <c r="U1791" t="s">
        <v>82</v>
      </c>
      <c r="V1791" t="s">
        <v>83</v>
      </c>
      <c r="W1791" t="s">
        <v>84</v>
      </c>
      <c r="X1791" t="s"/>
      <c r="Y1791" t="s">
        <v>85</v>
      </c>
      <c r="Z1791">
        <f>HYPERLINK("https://hotelmonitor-cachepage.eclerx.com/savepage/tk_15444272032792096_sr_2399.html","info")</f>
        <v/>
      </c>
      <c r="AA1791" t="n">
        <v>-2071505</v>
      </c>
      <c r="AB1791" t="s"/>
      <c r="AC1791" t="s"/>
      <c r="AD1791" t="s">
        <v>86</v>
      </c>
      <c r="AE1791" t="s"/>
      <c r="AF1791" t="s"/>
      <c r="AG1791" t="s"/>
      <c r="AH1791" t="s"/>
      <c r="AI1791" t="s"/>
      <c r="AJ1791" t="s"/>
      <c r="AK1791" t="s">
        <v>87</v>
      </c>
      <c r="AL1791" t="s"/>
      <c r="AM1791" t="s"/>
      <c r="AN1791" t="s">
        <v>88</v>
      </c>
      <c r="AO1791" t="s"/>
      <c r="AP1791" t="n">
        <v>334</v>
      </c>
      <c r="AQ1791" t="s">
        <v>89</v>
      </c>
      <c r="AR1791" t="s"/>
      <c r="AS1791" t="s"/>
      <c r="AT1791" t="s">
        <v>90</v>
      </c>
      <c r="AU1791" t="s"/>
      <c r="AV1791" t="s"/>
      <c r="AW1791" t="s"/>
      <c r="AX1791" t="s"/>
      <c r="AY1791" t="n">
        <v>2071505</v>
      </c>
      <c r="AZ1791" t="s">
        <v>2229</v>
      </c>
      <c r="BA1791" t="s"/>
      <c r="BB1791" t="n">
        <v>437876</v>
      </c>
      <c r="BC1791" t="n">
        <v>13.35849</v>
      </c>
      <c r="BD1791" t="n">
        <v>52.523269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92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2228</v>
      </c>
      <c r="F1792" t="n">
        <v>-1</v>
      </c>
      <c r="G1792" t="s">
        <v>74</v>
      </c>
      <c r="H1792" t="s">
        <v>75</v>
      </c>
      <c r="I1792" t="s"/>
      <c r="J1792" t="s">
        <v>74</v>
      </c>
      <c r="K1792" t="n">
        <v>65</v>
      </c>
      <c r="L1792" t="s">
        <v>76</v>
      </c>
      <c r="M1792" t="s"/>
      <c r="N1792" t="s">
        <v>121</v>
      </c>
      <c r="O1792" t="s">
        <v>78</v>
      </c>
      <c r="P1792" t="s">
        <v>2228</v>
      </c>
      <c r="Q1792" t="s"/>
      <c r="R1792" t="s">
        <v>114</v>
      </c>
      <c r="S1792" t="s">
        <v>311</v>
      </c>
      <c r="T1792" t="s">
        <v>81</v>
      </c>
      <c r="U1792" t="s">
        <v>82</v>
      </c>
      <c r="V1792" t="s">
        <v>83</v>
      </c>
      <c r="W1792" t="s">
        <v>84</v>
      </c>
      <c r="X1792" t="s"/>
      <c r="Y1792" t="s">
        <v>85</v>
      </c>
      <c r="Z1792">
        <f>HYPERLINK("https://hotelmonitor-cachepage.eclerx.com/savepage/tk_15444272032792096_sr_2399.html","info")</f>
        <v/>
      </c>
      <c r="AA1792" t="n">
        <v>-2071505</v>
      </c>
      <c r="AB1792" t="s"/>
      <c r="AC1792" t="s"/>
      <c r="AD1792" t="s">
        <v>86</v>
      </c>
      <c r="AE1792" t="s"/>
      <c r="AF1792" t="s"/>
      <c r="AG1792" t="s"/>
      <c r="AH1792" t="s"/>
      <c r="AI1792" t="s"/>
      <c r="AJ1792" t="s"/>
      <c r="AK1792" t="s">
        <v>87</v>
      </c>
      <c r="AL1792" t="s"/>
      <c r="AM1792" t="s"/>
      <c r="AN1792" t="s">
        <v>88</v>
      </c>
      <c r="AO1792" t="s"/>
      <c r="AP1792" t="n">
        <v>334</v>
      </c>
      <c r="AQ1792" t="s">
        <v>89</v>
      </c>
      <c r="AR1792" t="s"/>
      <c r="AS1792" t="s"/>
      <c r="AT1792" t="s">
        <v>90</v>
      </c>
      <c r="AU1792" t="s"/>
      <c r="AV1792" t="s"/>
      <c r="AW1792" t="s"/>
      <c r="AX1792" t="s"/>
      <c r="AY1792" t="n">
        <v>2071505</v>
      </c>
      <c r="AZ1792" t="s">
        <v>2229</v>
      </c>
      <c r="BA1792" t="s"/>
      <c r="BB1792" t="n">
        <v>437876</v>
      </c>
      <c r="BC1792" t="n">
        <v>13.35849</v>
      </c>
      <c r="BD1792" t="n">
        <v>52.523269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92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2228</v>
      </c>
      <c r="F1793" t="n">
        <v>-1</v>
      </c>
      <c r="G1793" t="s">
        <v>74</v>
      </c>
      <c r="H1793" t="s">
        <v>75</v>
      </c>
      <c r="I1793" t="s"/>
      <c r="J1793" t="s">
        <v>74</v>
      </c>
      <c r="K1793" t="n">
        <v>70</v>
      </c>
      <c r="L1793" t="s">
        <v>76</v>
      </c>
      <c r="M1793" t="s"/>
      <c r="N1793" t="s">
        <v>622</v>
      </c>
      <c r="O1793" t="s">
        <v>78</v>
      </c>
      <c r="P1793" t="s">
        <v>2228</v>
      </c>
      <c r="Q1793" t="s"/>
      <c r="R1793" t="s">
        <v>114</v>
      </c>
      <c r="S1793" t="s">
        <v>251</v>
      </c>
      <c r="T1793" t="s">
        <v>81</v>
      </c>
      <c r="U1793" t="s">
        <v>82</v>
      </c>
      <c r="V1793" t="s">
        <v>83</v>
      </c>
      <c r="W1793" t="s">
        <v>84</v>
      </c>
      <c r="X1793" t="s"/>
      <c r="Y1793" t="s">
        <v>85</v>
      </c>
      <c r="Z1793">
        <f>HYPERLINK("https://hotelmonitor-cachepage.eclerx.com/savepage/tk_15444272032792096_sr_2399.html","info")</f>
        <v/>
      </c>
      <c r="AA1793" t="n">
        <v>-2071505</v>
      </c>
      <c r="AB1793" t="s"/>
      <c r="AC1793" t="s"/>
      <c r="AD1793" t="s">
        <v>86</v>
      </c>
      <c r="AE1793" t="s"/>
      <c r="AF1793" t="s"/>
      <c r="AG1793" t="s"/>
      <c r="AH1793" t="s"/>
      <c r="AI1793" t="s"/>
      <c r="AJ1793" t="s"/>
      <c r="AK1793" t="s">
        <v>87</v>
      </c>
      <c r="AL1793" t="s"/>
      <c r="AM1793" t="s"/>
      <c r="AN1793" t="s">
        <v>88</v>
      </c>
      <c r="AO1793" t="s"/>
      <c r="AP1793" t="n">
        <v>334</v>
      </c>
      <c r="AQ1793" t="s">
        <v>89</v>
      </c>
      <c r="AR1793" t="s"/>
      <c r="AS1793" t="s"/>
      <c r="AT1793" t="s">
        <v>90</v>
      </c>
      <c r="AU1793" t="s"/>
      <c r="AV1793" t="s"/>
      <c r="AW1793" t="s"/>
      <c r="AX1793" t="s"/>
      <c r="AY1793" t="n">
        <v>2071505</v>
      </c>
      <c r="AZ1793" t="s">
        <v>2229</v>
      </c>
      <c r="BA1793" t="s"/>
      <c r="BB1793" t="n">
        <v>437876</v>
      </c>
      <c r="BC1793" t="n">
        <v>13.35849</v>
      </c>
      <c r="BD1793" t="n">
        <v>52.523269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92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2228</v>
      </c>
      <c r="F1794" t="n">
        <v>-1</v>
      </c>
      <c r="G1794" t="s">
        <v>74</v>
      </c>
      <c r="H1794" t="s">
        <v>75</v>
      </c>
      <c r="I1794" t="s"/>
      <c r="J1794" t="s">
        <v>74</v>
      </c>
      <c r="K1794" t="n">
        <v>80</v>
      </c>
      <c r="L1794" t="s">
        <v>76</v>
      </c>
      <c r="M1794" t="s"/>
      <c r="N1794" t="s">
        <v>2230</v>
      </c>
      <c r="O1794" t="s">
        <v>78</v>
      </c>
      <c r="P1794" t="s">
        <v>2228</v>
      </c>
      <c r="Q1794" t="s"/>
      <c r="R1794" t="s">
        <v>114</v>
      </c>
      <c r="S1794" t="s">
        <v>254</v>
      </c>
      <c r="T1794" t="s">
        <v>81</v>
      </c>
      <c r="U1794" t="s">
        <v>82</v>
      </c>
      <c r="V1794" t="s">
        <v>83</v>
      </c>
      <c r="W1794" t="s">
        <v>84</v>
      </c>
      <c r="X1794" t="s"/>
      <c r="Y1794" t="s">
        <v>85</v>
      </c>
      <c r="Z1794">
        <f>HYPERLINK("https://hotelmonitor-cachepage.eclerx.com/savepage/tk_15444272032792096_sr_2399.html","info")</f>
        <v/>
      </c>
      <c r="AA1794" t="n">
        <v>-2071505</v>
      </c>
      <c r="AB1794" t="s"/>
      <c r="AC1794" t="s"/>
      <c r="AD1794" t="s">
        <v>86</v>
      </c>
      <c r="AE1794" t="s"/>
      <c r="AF1794" t="s"/>
      <c r="AG1794" t="s"/>
      <c r="AH1794" t="s"/>
      <c r="AI1794" t="s"/>
      <c r="AJ1794" t="s"/>
      <c r="AK1794" t="s">
        <v>87</v>
      </c>
      <c r="AL1794" t="s"/>
      <c r="AM1794" t="s"/>
      <c r="AN1794" t="s">
        <v>88</v>
      </c>
      <c r="AO1794" t="s"/>
      <c r="AP1794" t="n">
        <v>334</v>
      </c>
      <c r="AQ1794" t="s">
        <v>89</v>
      </c>
      <c r="AR1794" t="s"/>
      <c r="AS1794" t="s"/>
      <c r="AT1794" t="s">
        <v>90</v>
      </c>
      <c r="AU1794" t="s"/>
      <c r="AV1794" t="s"/>
      <c r="AW1794" t="s"/>
      <c r="AX1794" t="s"/>
      <c r="AY1794" t="n">
        <v>2071505</v>
      </c>
      <c r="AZ1794" t="s">
        <v>2229</v>
      </c>
      <c r="BA1794" t="s"/>
      <c r="BB1794" t="n">
        <v>437876</v>
      </c>
      <c r="BC1794" t="n">
        <v>13.35849</v>
      </c>
      <c r="BD1794" t="n">
        <v>52.523269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92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2231</v>
      </c>
      <c r="F1795" t="n">
        <v>-1</v>
      </c>
      <c r="G1795" t="s">
        <v>74</v>
      </c>
      <c r="H1795" t="s">
        <v>75</v>
      </c>
      <c r="I1795" t="s"/>
      <c r="J1795" t="s">
        <v>74</v>
      </c>
      <c r="K1795" t="n">
        <v>52.25</v>
      </c>
      <c r="L1795" t="s">
        <v>76</v>
      </c>
      <c r="M1795" t="s"/>
      <c r="N1795" t="s">
        <v>2232</v>
      </c>
      <c r="O1795" t="s">
        <v>78</v>
      </c>
      <c r="P1795" t="s">
        <v>2231</v>
      </c>
      <c r="Q1795" t="s"/>
      <c r="R1795" t="s">
        <v>114</v>
      </c>
      <c r="S1795" t="s">
        <v>2233</v>
      </c>
      <c r="T1795" t="s">
        <v>81</v>
      </c>
      <c r="U1795" t="s">
        <v>82</v>
      </c>
      <c r="V1795" t="s">
        <v>83</v>
      </c>
      <c r="W1795" t="s">
        <v>108</v>
      </c>
      <c r="X1795" t="s"/>
      <c r="Y1795" t="s">
        <v>85</v>
      </c>
      <c r="Z1795">
        <f>HYPERLINK("https://hotelmonitor-cachepage.eclerx.com/savepage/tk_15444274653177805_sr_2399.html","info")</f>
        <v/>
      </c>
      <c r="AA1795" t="n">
        <v>-2071575</v>
      </c>
      <c r="AB1795" t="s"/>
      <c r="AC1795" t="s"/>
      <c r="AD1795" t="s">
        <v>86</v>
      </c>
      <c r="AE1795" t="s"/>
      <c r="AF1795" t="s"/>
      <c r="AG1795" t="s"/>
      <c r="AH1795" t="s"/>
      <c r="AI1795" t="s"/>
      <c r="AJ1795" t="s"/>
      <c r="AK1795" t="s">
        <v>87</v>
      </c>
      <c r="AL1795" t="s"/>
      <c r="AM1795" t="s"/>
      <c r="AN1795" t="s">
        <v>88</v>
      </c>
      <c r="AO1795" t="s"/>
      <c r="AP1795" t="n">
        <v>413</v>
      </c>
      <c r="AQ1795" t="s">
        <v>89</v>
      </c>
      <c r="AR1795" t="s"/>
      <c r="AS1795" t="s"/>
      <c r="AT1795" t="s">
        <v>90</v>
      </c>
      <c r="AU1795" t="s"/>
      <c r="AV1795" t="s"/>
      <c r="AW1795" t="s"/>
      <c r="AX1795" t="s"/>
      <c r="AY1795" t="n">
        <v>2071575</v>
      </c>
      <c r="AZ1795" t="s">
        <v>2234</v>
      </c>
      <c r="BA1795" t="s"/>
      <c r="BB1795" t="n">
        <v>252910</v>
      </c>
      <c r="BC1795" t="n">
        <v>13.30174</v>
      </c>
      <c r="BD1795" t="n">
        <v>52.50583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92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2231</v>
      </c>
      <c r="F1796" t="n">
        <v>-1</v>
      </c>
      <c r="G1796" t="s">
        <v>74</v>
      </c>
      <c r="H1796" t="s">
        <v>75</v>
      </c>
      <c r="I1796" t="s"/>
      <c r="J1796" t="s">
        <v>74</v>
      </c>
      <c r="K1796" t="n">
        <v>55</v>
      </c>
      <c r="L1796" t="s">
        <v>76</v>
      </c>
      <c r="M1796" t="s"/>
      <c r="N1796" t="s">
        <v>253</v>
      </c>
      <c r="O1796" t="s">
        <v>78</v>
      </c>
      <c r="P1796" t="s">
        <v>2231</v>
      </c>
      <c r="Q1796" t="s"/>
      <c r="R1796" t="s">
        <v>114</v>
      </c>
      <c r="S1796" t="s">
        <v>417</v>
      </c>
      <c r="T1796" t="s">
        <v>81</v>
      </c>
      <c r="U1796" t="s">
        <v>82</v>
      </c>
      <c r="V1796" t="s">
        <v>83</v>
      </c>
      <c r="W1796" t="s">
        <v>108</v>
      </c>
      <c r="X1796" t="s"/>
      <c r="Y1796" t="s">
        <v>85</v>
      </c>
      <c r="Z1796">
        <f>HYPERLINK("https://hotelmonitor-cachepage.eclerx.com/savepage/tk_15444274653177805_sr_2399.html","info")</f>
        <v/>
      </c>
      <c r="AA1796" t="n">
        <v>-2071575</v>
      </c>
      <c r="AB1796" t="s"/>
      <c r="AC1796" t="s"/>
      <c r="AD1796" t="s">
        <v>86</v>
      </c>
      <c r="AE1796" t="s"/>
      <c r="AF1796" t="s"/>
      <c r="AG1796" t="s"/>
      <c r="AH1796" t="s"/>
      <c r="AI1796" t="s"/>
      <c r="AJ1796" t="s"/>
      <c r="AK1796" t="s">
        <v>87</v>
      </c>
      <c r="AL1796" t="s"/>
      <c r="AM1796" t="s"/>
      <c r="AN1796" t="s">
        <v>88</v>
      </c>
      <c r="AO1796" t="s"/>
      <c r="AP1796" t="n">
        <v>413</v>
      </c>
      <c r="AQ1796" t="s">
        <v>89</v>
      </c>
      <c r="AR1796" t="s"/>
      <c r="AS1796" t="s"/>
      <c r="AT1796" t="s">
        <v>90</v>
      </c>
      <c r="AU1796" t="s"/>
      <c r="AV1796" t="s"/>
      <c r="AW1796" t="s"/>
      <c r="AX1796" t="s"/>
      <c r="AY1796" t="n">
        <v>2071575</v>
      </c>
      <c r="AZ1796" t="s">
        <v>2234</v>
      </c>
      <c r="BA1796" t="s"/>
      <c r="BB1796" t="n">
        <v>252910</v>
      </c>
      <c r="BC1796" t="n">
        <v>13.30174</v>
      </c>
      <c r="BD1796" t="n">
        <v>52.50583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92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2231</v>
      </c>
      <c r="F1797" t="n">
        <v>-1</v>
      </c>
      <c r="G1797" t="s">
        <v>74</v>
      </c>
      <c r="H1797" t="s">
        <v>75</v>
      </c>
      <c r="I1797" t="s"/>
      <c r="J1797" t="s">
        <v>74</v>
      </c>
      <c r="K1797" t="n">
        <v>59.85</v>
      </c>
      <c r="L1797" t="s">
        <v>76</v>
      </c>
      <c r="M1797" t="s"/>
      <c r="N1797" t="s">
        <v>2235</v>
      </c>
      <c r="O1797" t="s">
        <v>78</v>
      </c>
      <c r="P1797" t="s">
        <v>2231</v>
      </c>
      <c r="Q1797" t="s"/>
      <c r="R1797" t="s">
        <v>114</v>
      </c>
      <c r="S1797" t="s">
        <v>2236</v>
      </c>
      <c r="T1797" t="s">
        <v>81</v>
      </c>
      <c r="U1797" t="s">
        <v>82</v>
      </c>
      <c r="V1797" t="s">
        <v>83</v>
      </c>
      <c r="W1797" t="s">
        <v>108</v>
      </c>
      <c r="X1797" t="s"/>
      <c r="Y1797" t="s">
        <v>85</v>
      </c>
      <c r="Z1797">
        <f>HYPERLINK("https://hotelmonitor-cachepage.eclerx.com/savepage/tk_15444274653177805_sr_2399.html","info")</f>
        <v/>
      </c>
      <c r="AA1797" t="n">
        <v>-2071575</v>
      </c>
      <c r="AB1797" t="s"/>
      <c r="AC1797" t="s"/>
      <c r="AD1797" t="s">
        <v>86</v>
      </c>
      <c r="AE1797" t="s"/>
      <c r="AF1797" t="s"/>
      <c r="AG1797" t="s"/>
      <c r="AH1797" t="s"/>
      <c r="AI1797" t="s"/>
      <c r="AJ1797" t="s"/>
      <c r="AK1797" t="s">
        <v>87</v>
      </c>
      <c r="AL1797" t="s"/>
      <c r="AM1797" t="s"/>
      <c r="AN1797" t="s">
        <v>88</v>
      </c>
      <c r="AO1797" t="s"/>
      <c r="AP1797" t="n">
        <v>413</v>
      </c>
      <c r="AQ1797" t="s">
        <v>89</v>
      </c>
      <c r="AR1797" t="s"/>
      <c r="AS1797" t="s"/>
      <c r="AT1797" t="s">
        <v>90</v>
      </c>
      <c r="AU1797" t="s"/>
      <c r="AV1797" t="s"/>
      <c r="AW1797" t="s"/>
      <c r="AX1797" t="s"/>
      <c r="AY1797" t="n">
        <v>2071575</v>
      </c>
      <c r="AZ1797" t="s">
        <v>2234</v>
      </c>
      <c r="BA1797" t="s"/>
      <c r="BB1797" t="n">
        <v>252910</v>
      </c>
      <c r="BC1797" t="n">
        <v>13.30174</v>
      </c>
      <c r="BD1797" t="n">
        <v>52.50583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92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2231</v>
      </c>
      <c r="F1798" t="n">
        <v>-1</v>
      </c>
      <c r="G1798" t="s">
        <v>74</v>
      </c>
      <c r="H1798" t="s">
        <v>75</v>
      </c>
      <c r="I1798" t="s"/>
      <c r="J1798" t="s">
        <v>74</v>
      </c>
      <c r="K1798" t="n">
        <v>80.75</v>
      </c>
      <c r="L1798" t="s">
        <v>76</v>
      </c>
      <c r="M1798" t="s"/>
      <c r="N1798" t="s">
        <v>2235</v>
      </c>
      <c r="O1798" t="s">
        <v>78</v>
      </c>
      <c r="P1798" t="s">
        <v>2231</v>
      </c>
      <c r="Q1798" t="s"/>
      <c r="R1798" t="s">
        <v>114</v>
      </c>
      <c r="S1798" t="s">
        <v>313</v>
      </c>
      <c r="T1798" t="s">
        <v>81</v>
      </c>
      <c r="U1798" t="s">
        <v>82</v>
      </c>
      <c r="V1798" t="s">
        <v>83</v>
      </c>
      <c r="W1798" t="s">
        <v>108</v>
      </c>
      <c r="X1798" t="s"/>
      <c r="Y1798" t="s">
        <v>85</v>
      </c>
      <c r="Z1798">
        <f>HYPERLINK("https://hotelmonitor-cachepage.eclerx.com/savepage/tk_15444274653177805_sr_2399.html","info")</f>
        <v/>
      </c>
      <c r="AA1798" t="n">
        <v>-2071575</v>
      </c>
      <c r="AB1798" t="s"/>
      <c r="AC1798" t="s"/>
      <c r="AD1798" t="s">
        <v>86</v>
      </c>
      <c r="AE1798" t="s"/>
      <c r="AF1798" t="s"/>
      <c r="AG1798" t="s"/>
      <c r="AH1798" t="s"/>
      <c r="AI1798" t="s"/>
      <c r="AJ1798" t="s"/>
      <c r="AK1798" t="s">
        <v>87</v>
      </c>
      <c r="AL1798" t="s"/>
      <c r="AM1798" t="s"/>
      <c r="AN1798" t="s">
        <v>88</v>
      </c>
      <c r="AO1798" t="s"/>
      <c r="AP1798" t="n">
        <v>413</v>
      </c>
      <c r="AQ1798" t="s">
        <v>89</v>
      </c>
      <c r="AR1798" t="s"/>
      <c r="AS1798" t="s"/>
      <c r="AT1798" t="s">
        <v>90</v>
      </c>
      <c r="AU1798" t="s"/>
      <c r="AV1798" t="s"/>
      <c r="AW1798" t="s"/>
      <c r="AX1798" t="s"/>
      <c r="AY1798" t="n">
        <v>2071575</v>
      </c>
      <c r="AZ1798" t="s">
        <v>2234</v>
      </c>
      <c r="BA1798" t="s"/>
      <c r="BB1798" t="n">
        <v>252910</v>
      </c>
      <c r="BC1798" t="n">
        <v>13.30174</v>
      </c>
      <c r="BD1798" t="n">
        <v>52.50583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92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2237</v>
      </c>
      <c r="F1799" t="n">
        <v>-1</v>
      </c>
      <c r="G1799" t="s">
        <v>74</v>
      </c>
      <c r="H1799" t="s">
        <v>75</v>
      </c>
      <c r="I1799" t="s"/>
      <c r="J1799" t="s">
        <v>74</v>
      </c>
      <c r="K1799" t="n">
        <v>65.55</v>
      </c>
      <c r="L1799" t="s">
        <v>76</v>
      </c>
      <c r="M1799" t="s"/>
      <c r="N1799" t="s">
        <v>158</v>
      </c>
      <c r="O1799" t="s">
        <v>78</v>
      </c>
      <c r="P1799" t="s">
        <v>2237</v>
      </c>
      <c r="Q1799" t="s"/>
      <c r="R1799" t="s">
        <v>119</v>
      </c>
      <c r="S1799" t="s">
        <v>2238</v>
      </c>
      <c r="T1799" t="s">
        <v>81</v>
      </c>
      <c r="U1799" t="s">
        <v>82</v>
      </c>
      <c r="V1799" t="s">
        <v>83</v>
      </c>
      <c r="W1799" t="s">
        <v>84</v>
      </c>
      <c r="X1799" t="s"/>
      <c r="Y1799" t="s">
        <v>85</v>
      </c>
      <c r="Z1799">
        <f>HYPERLINK("https://hotelmonitor-cachepage.eclerx.com/savepage/tk_15444270023485193_sr_2399.html","info")</f>
        <v/>
      </c>
      <c r="AA1799" t="n">
        <v>-6796542</v>
      </c>
      <c r="AB1799" t="s"/>
      <c r="AC1799" t="s"/>
      <c r="AD1799" t="s">
        <v>86</v>
      </c>
      <c r="AE1799" t="s"/>
      <c r="AF1799" t="s"/>
      <c r="AG1799" t="s"/>
      <c r="AH1799" t="s"/>
      <c r="AI1799" t="s"/>
      <c r="AJ1799" t="s"/>
      <c r="AK1799" t="s">
        <v>87</v>
      </c>
      <c r="AL1799" t="s"/>
      <c r="AM1799" t="s"/>
      <c r="AN1799" t="s">
        <v>88</v>
      </c>
      <c r="AO1799" t="s"/>
      <c r="AP1799" t="n">
        <v>275</v>
      </c>
      <c r="AQ1799" t="s">
        <v>89</v>
      </c>
      <c r="AR1799" t="s"/>
      <c r="AS1799" t="s"/>
      <c r="AT1799" t="s">
        <v>90</v>
      </c>
      <c r="AU1799" t="s"/>
      <c r="AV1799" t="s"/>
      <c r="AW1799" t="s"/>
      <c r="AX1799" t="s"/>
      <c r="AY1799" t="n">
        <v>6796542</v>
      </c>
      <c r="AZ1799" t="s">
        <v>2239</v>
      </c>
      <c r="BA1799" t="s"/>
      <c r="BB1799" t="n">
        <v>69430</v>
      </c>
      <c r="BC1799" t="n">
        <v>13.603352</v>
      </c>
      <c r="BD1799" t="n">
        <v>52.53779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92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2237</v>
      </c>
      <c r="F1800" t="n">
        <v>-1</v>
      </c>
      <c r="G1800" t="s">
        <v>74</v>
      </c>
      <c r="H1800" t="s">
        <v>75</v>
      </c>
      <c r="I1800" t="s"/>
      <c r="J1800" t="s">
        <v>74</v>
      </c>
      <c r="K1800" t="n">
        <v>69</v>
      </c>
      <c r="L1800" t="s">
        <v>76</v>
      </c>
      <c r="M1800" t="s"/>
      <c r="N1800" t="s">
        <v>121</v>
      </c>
      <c r="O1800" t="s">
        <v>78</v>
      </c>
      <c r="P1800" t="s">
        <v>2237</v>
      </c>
      <c r="Q1800" t="s"/>
      <c r="R1800" t="s">
        <v>119</v>
      </c>
      <c r="S1800" t="s">
        <v>186</v>
      </c>
      <c r="T1800" t="s">
        <v>81</v>
      </c>
      <c r="U1800" t="s">
        <v>82</v>
      </c>
      <c r="V1800" t="s">
        <v>83</v>
      </c>
      <c r="W1800" t="s">
        <v>84</v>
      </c>
      <c r="X1800" t="s"/>
      <c r="Y1800" t="s">
        <v>85</v>
      </c>
      <c r="Z1800">
        <f>HYPERLINK("https://hotelmonitor-cachepage.eclerx.com/savepage/tk_15444270023485193_sr_2399.html","info")</f>
        <v/>
      </c>
      <c r="AA1800" t="n">
        <v>-6796542</v>
      </c>
      <c r="AB1800" t="s"/>
      <c r="AC1800" t="s"/>
      <c r="AD1800" t="s">
        <v>86</v>
      </c>
      <c r="AE1800" t="s"/>
      <c r="AF1800" t="s"/>
      <c r="AG1800" t="s"/>
      <c r="AH1800" t="s"/>
      <c r="AI1800" t="s"/>
      <c r="AJ1800" t="s"/>
      <c r="AK1800" t="s">
        <v>87</v>
      </c>
      <c r="AL1800" t="s"/>
      <c r="AM1800" t="s"/>
      <c r="AN1800" t="s">
        <v>88</v>
      </c>
      <c r="AO1800" t="s"/>
      <c r="AP1800" t="n">
        <v>275</v>
      </c>
      <c r="AQ1800" t="s">
        <v>89</v>
      </c>
      <c r="AR1800" t="s"/>
      <c r="AS1800" t="s"/>
      <c r="AT1800" t="s">
        <v>90</v>
      </c>
      <c r="AU1800" t="s"/>
      <c r="AV1800" t="s"/>
      <c r="AW1800" t="s"/>
      <c r="AX1800" t="s"/>
      <c r="AY1800" t="n">
        <v>6796542</v>
      </c>
      <c r="AZ1800" t="s">
        <v>2239</v>
      </c>
      <c r="BA1800" t="s"/>
      <c r="BB1800" t="n">
        <v>69430</v>
      </c>
      <c r="BC1800" t="n">
        <v>13.603352</v>
      </c>
      <c r="BD1800" t="n">
        <v>52.53779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92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2240</v>
      </c>
      <c r="F1801" t="n">
        <v>-1</v>
      </c>
      <c r="G1801" t="s">
        <v>74</v>
      </c>
      <c r="H1801" t="s">
        <v>75</v>
      </c>
      <c r="I1801" t="s"/>
      <c r="J1801" t="s">
        <v>74</v>
      </c>
      <c r="K1801" t="n">
        <v>91.75</v>
      </c>
      <c r="L1801" t="s">
        <v>76</v>
      </c>
      <c r="M1801" t="s"/>
      <c r="N1801" t="s">
        <v>158</v>
      </c>
      <c r="O1801" t="s">
        <v>78</v>
      </c>
      <c r="P1801" t="s">
        <v>2240</v>
      </c>
      <c r="Q1801" t="s"/>
      <c r="R1801" t="s">
        <v>119</v>
      </c>
      <c r="S1801" t="s">
        <v>2241</v>
      </c>
      <c r="T1801" t="s">
        <v>81</v>
      </c>
      <c r="U1801" t="s">
        <v>82</v>
      </c>
      <c r="V1801" t="s">
        <v>83</v>
      </c>
      <c r="W1801" t="s">
        <v>84</v>
      </c>
      <c r="X1801" t="s"/>
      <c r="Y1801" t="s">
        <v>85</v>
      </c>
      <c r="Z1801">
        <f>HYPERLINK("https://hotelmonitor-cachepage.eclerx.com/savepage/tk_15444274681926103_sr_2399.html","info")</f>
        <v/>
      </c>
      <c r="AA1801" t="n">
        <v>-2071514</v>
      </c>
      <c r="AB1801" t="s"/>
      <c r="AC1801" t="s"/>
      <c r="AD1801" t="s">
        <v>86</v>
      </c>
      <c r="AE1801" t="s"/>
      <c r="AF1801" t="s"/>
      <c r="AG1801" t="s"/>
      <c r="AH1801" t="s"/>
      <c r="AI1801" t="s"/>
      <c r="AJ1801" t="s"/>
      <c r="AK1801" t="s">
        <v>87</v>
      </c>
      <c r="AL1801" t="s"/>
      <c r="AM1801" t="s"/>
      <c r="AN1801" t="s">
        <v>88</v>
      </c>
      <c r="AO1801" t="s"/>
      <c r="AP1801" t="n">
        <v>414</v>
      </c>
      <c r="AQ1801" t="s">
        <v>89</v>
      </c>
      <c r="AR1801" t="s"/>
      <c r="AS1801" t="s"/>
      <c r="AT1801" t="s">
        <v>90</v>
      </c>
      <c r="AU1801" t="s"/>
      <c r="AV1801" t="s"/>
      <c r="AW1801" t="s"/>
      <c r="AX1801" t="s"/>
      <c r="AY1801" t="n">
        <v>2071514</v>
      </c>
      <c r="AZ1801" t="s">
        <v>2242</v>
      </c>
      <c r="BA1801" t="s"/>
      <c r="BB1801" t="n">
        <v>656362</v>
      </c>
      <c r="BC1801" t="n">
        <v>13.370919</v>
      </c>
      <c r="BD1801" t="n">
        <v>52.50037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92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2240</v>
      </c>
      <c r="F1802" t="n">
        <v>-1</v>
      </c>
      <c r="G1802" t="s">
        <v>74</v>
      </c>
      <c r="H1802" t="s">
        <v>75</v>
      </c>
      <c r="I1802" t="s"/>
      <c r="J1802" t="s">
        <v>74</v>
      </c>
      <c r="K1802" t="n">
        <v>101.5</v>
      </c>
      <c r="L1802" t="s">
        <v>76</v>
      </c>
      <c r="M1802" t="s"/>
      <c r="N1802" t="s">
        <v>121</v>
      </c>
      <c r="O1802" t="s">
        <v>78</v>
      </c>
      <c r="P1802" t="s">
        <v>2240</v>
      </c>
      <c r="Q1802" t="s"/>
      <c r="R1802" t="s">
        <v>119</v>
      </c>
      <c r="S1802" t="s">
        <v>165</v>
      </c>
      <c r="T1802" t="s">
        <v>81</v>
      </c>
      <c r="U1802" t="s">
        <v>82</v>
      </c>
      <c r="V1802" t="s">
        <v>83</v>
      </c>
      <c r="W1802" t="s">
        <v>84</v>
      </c>
      <c r="X1802" t="s"/>
      <c r="Y1802" t="s">
        <v>85</v>
      </c>
      <c r="Z1802">
        <f>HYPERLINK("https://hotelmonitor-cachepage.eclerx.com/savepage/tk_15444274681926103_sr_2399.html","info")</f>
        <v/>
      </c>
      <c r="AA1802" t="n">
        <v>-2071514</v>
      </c>
      <c r="AB1802" t="s"/>
      <c r="AC1802" t="s"/>
      <c r="AD1802" t="s">
        <v>86</v>
      </c>
      <c r="AE1802" t="s"/>
      <c r="AF1802" t="s"/>
      <c r="AG1802" t="s"/>
      <c r="AH1802" t="s"/>
      <c r="AI1802" t="s"/>
      <c r="AJ1802" t="s"/>
      <c r="AK1802" t="s">
        <v>87</v>
      </c>
      <c r="AL1802" t="s"/>
      <c r="AM1802" t="s"/>
      <c r="AN1802" t="s">
        <v>88</v>
      </c>
      <c r="AO1802" t="s"/>
      <c r="AP1802" t="n">
        <v>414</v>
      </c>
      <c r="AQ1802" t="s">
        <v>89</v>
      </c>
      <c r="AR1802" t="s"/>
      <c r="AS1802" t="s"/>
      <c r="AT1802" t="s">
        <v>90</v>
      </c>
      <c r="AU1802" t="s"/>
      <c r="AV1802" t="s"/>
      <c r="AW1802" t="s"/>
      <c r="AX1802" t="s"/>
      <c r="AY1802" t="n">
        <v>2071514</v>
      </c>
      <c r="AZ1802" t="s">
        <v>2242</v>
      </c>
      <c r="BA1802" t="s"/>
      <c r="BB1802" t="n">
        <v>656362</v>
      </c>
      <c r="BC1802" t="n">
        <v>13.370919</v>
      </c>
      <c r="BD1802" t="n">
        <v>52.50037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92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2243</v>
      </c>
      <c r="F1803" t="n">
        <v>764838</v>
      </c>
      <c r="G1803" t="s">
        <v>74</v>
      </c>
      <c r="H1803" t="s">
        <v>75</v>
      </c>
      <c r="I1803" t="s"/>
      <c r="J1803" t="s">
        <v>74</v>
      </c>
      <c r="K1803" t="n">
        <v>116.1</v>
      </c>
      <c r="L1803" t="s">
        <v>76</v>
      </c>
      <c r="M1803" t="s"/>
      <c r="N1803" t="s">
        <v>158</v>
      </c>
      <c r="O1803" t="s">
        <v>78</v>
      </c>
      <c r="P1803" t="s">
        <v>2243</v>
      </c>
      <c r="Q1803" t="s"/>
      <c r="R1803" t="s">
        <v>277</v>
      </c>
      <c r="S1803" t="s">
        <v>1037</v>
      </c>
      <c r="T1803" t="s">
        <v>81</v>
      </c>
      <c r="U1803" t="s">
        <v>82</v>
      </c>
      <c r="V1803" t="s">
        <v>83</v>
      </c>
      <c r="W1803" t="s">
        <v>84</v>
      </c>
      <c r="X1803" t="s"/>
      <c r="Y1803" t="s">
        <v>85</v>
      </c>
      <c r="Z1803">
        <f>HYPERLINK("https://hotelmonitor-cachepage.eclerx.com/savepage/tk_15444264857660565_sr_2399.html","info")</f>
        <v/>
      </c>
      <c r="AA1803" t="n">
        <v>144099</v>
      </c>
      <c r="AB1803" t="s"/>
      <c r="AC1803" t="s"/>
      <c r="AD1803" t="s">
        <v>86</v>
      </c>
      <c r="AE1803" t="s"/>
      <c r="AF1803" t="s"/>
      <c r="AG1803" t="s"/>
      <c r="AH1803" t="s"/>
      <c r="AI1803" t="s"/>
      <c r="AJ1803" t="s"/>
      <c r="AK1803" t="s">
        <v>87</v>
      </c>
      <c r="AL1803" t="s"/>
      <c r="AM1803" t="s"/>
      <c r="AN1803" t="s">
        <v>88</v>
      </c>
      <c r="AO1803" t="s"/>
      <c r="AP1803" t="n">
        <v>125</v>
      </c>
      <c r="AQ1803" t="s">
        <v>89</v>
      </c>
      <c r="AR1803" t="s"/>
      <c r="AS1803" t="s"/>
      <c r="AT1803" t="s">
        <v>90</v>
      </c>
      <c r="AU1803" t="s"/>
      <c r="AV1803" t="s"/>
      <c r="AW1803" t="s"/>
      <c r="AX1803" t="s"/>
      <c r="AY1803" t="n">
        <v>2258049</v>
      </c>
      <c r="AZ1803" t="s">
        <v>2244</v>
      </c>
      <c r="BA1803" t="s"/>
      <c r="BB1803" t="n">
        <v>524435</v>
      </c>
      <c r="BC1803" t="n">
        <v>13.38949</v>
      </c>
      <c r="BD1803" t="n">
        <v>52.5205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92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2243</v>
      </c>
      <c r="F1804" t="n">
        <v>764838</v>
      </c>
      <c r="G1804" t="s">
        <v>74</v>
      </c>
      <c r="H1804" t="s">
        <v>75</v>
      </c>
      <c r="I1804" t="s"/>
      <c r="J1804" t="s">
        <v>74</v>
      </c>
      <c r="K1804" t="n">
        <v>129</v>
      </c>
      <c r="L1804" t="s">
        <v>76</v>
      </c>
      <c r="M1804" t="s"/>
      <c r="N1804" t="s">
        <v>113</v>
      </c>
      <c r="O1804" t="s">
        <v>78</v>
      </c>
      <c r="P1804" t="s">
        <v>2243</v>
      </c>
      <c r="Q1804" t="s"/>
      <c r="R1804" t="s">
        <v>277</v>
      </c>
      <c r="S1804" t="s">
        <v>243</v>
      </c>
      <c r="T1804" t="s">
        <v>81</v>
      </c>
      <c r="U1804" t="s">
        <v>82</v>
      </c>
      <c r="V1804" t="s">
        <v>83</v>
      </c>
      <c r="W1804" t="s">
        <v>84</v>
      </c>
      <c r="X1804" t="s"/>
      <c r="Y1804" t="s">
        <v>85</v>
      </c>
      <c r="Z1804">
        <f>HYPERLINK("https://hotelmonitor-cachepage.eclerx.com/savepage/tk_15444264857660565_sr_2399.html","info")</f>
        <v/>
      </c>
      <c r="AA1804" t="n">
        <v>144099</v>
      </c>
      <c r="AB1804" t="s"/>
      <c r="AC1804" t="s"/>
      <c r="AD1804" t="s">
        <v>86</v>
      </c>
      <c r="AE1804" t="s"/>
      <c r="AF1804" t="s"/>
      <c r="AG1804" t="s"/>
      <c r="AH1804" t="s"/>
      <c r="AI1804" t="s"/>
      <c r="AJ1804" t="s"/>
      <c r="AK1804" t="s">
        <v>87</v>
      </c>
      <c r="AL1804" t="s"/>
      <c r="AM1804" t="s"/>
      <c r="AN1804" t="s">
        <v>88</v>
      </c>
      <c r="AO1804" t="s"/>
      <c r="AP1804" t="n">
        <v>125</v>
      </c>
      <c r="AQ1804" t="s">
        <v>89</v>
      </c>
      <c r="AR1804" t="s"/>
      <c r="AS1804" t="s"/>
      <c r="AT1804" t="s">
        <v>90</v>
      </c>
      <c r="AU1804" t="s"/>
      <c r="AV1804" t="s"/>
      <c r="AW1804" t="s"/>
      <c r="AX1804" t="s"/>
      <c r="AY1804" t="n">
        <v>2258049</v>
      </c>
      <c r="AZ1804" t="s">
        <v>2244</v>
      </c>
      <c r="BA1804" t="s"/>
      <c r="BB1804" t="n">
        <v>524435</v>
      </c>
      <c r="BC1804" t="n">
        <v>13.38949</v>
      </c>
      <c r="BD1804" t="n">
        <v>52.5205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92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2243</v>
      </c>
      <c r="F1805" t="n">
        <v>764838</v>
      </c>
      <c r="G1805" t="s">
        <v>74</v>
      </c>
      <c r="H1805" t="s">
        <v>75</v>
      </c>
      <c r="I1805" t="s"/>
      <c r="J1805" t="s">
        <v>74</v>
      </c>
      <c r="K1805" t="n">
        <v>137.7</v>
      </c>
      <c r="L1805" t="s">
        <v>76</v>
      </c>
      <c r="M1805" t="s"/>
      <c r="N1805" t="s">
        <v>2245</v>
      </c>
      <c r="O1805" t="s">
        <v>78</v>
      </c>
      <c r="P1805" t="s">
        <v>2243</v>
      </c>
      <c r="Q1805" t="s"/>
      <c r="R1805" t="s">
        <v>277</v>
      </c>
      <c r="S1805" t="s">
        <v>2246</v>
      </c>
      <c r="T1805" t="s">
        <v>81</v>
      </c>
      <c r="U1805" t="s">
        <v>82</v>
      </c>
      <c r="V1805" t="s">
        <v>83</v>
      </c>
      <c r="W1805" t="s">
        <v>108</v>
      </c>
      <c r="X1805" t="s"/>
      <c r="Y1805" t="s">
        <v>85</v>
      </c>
      <c r="Z1805">
        <f>HYPERLINK("https://hotelmonitor-cachepage.eclerx.com/savepage/tk_15444264857660565_sr_2399.html","info")</f>
        <v/>
      </c>
      <c r="AA1805" t="n">
        <v>144099</v>
      </c>
      <c r="AB1805" t="s"/>
      <c r="AC1805" t="s"/>
      <c r="AD1805" t="s">
        <v>86</v>
      </c>
      <c r="AE1805" t="s"/>
      <c r="AF1805" t="s"/>
      <c r="AG1805" t="s"/>
      <c r="AH1805" t="s"/>
      <c r="AI1805" t="s"/>
      <c r="AJ1805" t="s"/>
      <c r="AK1805" t="s">
        <v>87</v>
      </c>
      <c r="AL1805" t="s"/>
      <c r="AM1805" t="s"/>
      <c r="AN1805" t="s">
        <v>88</v>
      </c>
      <c r="AO1805" t="s"/>
      <c r="AP1805" t="n">
        <v>125</v>
      </c>
      <c r="AQ1805" t="s">
        <v>89</v>
      </c>
      <c r="AR1805" t="s"/>
      <c r="AS1805" t="s"/>
      <c r="AT1805" t="s">
        <v>90</v>
      </c>
      <c r="AU1805" t="s"/>
      <c r="AV1805" t="s"/>
      <c r="AW1805" t="s"/>
      <c r="AX1805" t="s"/>
      <c r="AY1805" t="n">
        <v>2258049</v>
      </c>
      <c r="AZ1805" t="s">
        <v>2244</v>
      </c>
      <c r="BA1805" t="s"/>
      <c r="BB1805" t="n">
        <v>524435</v>
      </c>
      <c r="BC1805" t="n">
        <v>13.38949</v>
      </c>
      <c r="BD1805" t="n">
        <v>52.5205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92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2243</v>
      </c>
      <c r="F1806" t="n">
        <v>764838</v>
      </c>
      <c r="G1806" t="s">
        <v>74</v>
      </c>
      <c r="H1806" t="s">
        <v>75</v>
      </c>
      <c r="I1806" t="s"/>
      <c r="J1806" t="s">
        <v>74</v>
      </c>
      <c r="K1806" t="n">
        <v>137.7</v>
      </c>
      <c r="L1806" t="s">
        <v>76</v>
      </c>
      <c r="M1806" t="s"/>
      <c r="N1806" t="s">
        <v>2247</v>
      </c>
      <c r="O1806" t="s">
        <v>78</v>
      </c>
      <c r="P1806" t="s">
        <v>2243</v>
      </c>
      <c r="Q1806" t="s"/>
      <c r="R1806" t="s">
        <v>277</v>
      </c>
      <c r="S1806" t="s">
        <v>2246</v>
      </c>
      <c r="T1806" t="s">
        <v>81</v>
      </c>
      <c r="U1806" t="s">
        <v>82</v>
      </c>
      <c r="V1806" t="s">
        <v>83</v>
      </c>
      <c r="W1806" t="s">
        <v>108</v>
      </c>
      <c r="X1806" t="s"/>
      <c r="Y1806" t="s">
        <v>85</v>
      </c>
      <c r="Z1806">
        <f>HYPERLINK("https://hotelmonitor-cachepage.eclerx.com/savepage/tk_15444264857660565_sr_2399.html","info")</f>
        <v/>
      </c>
      <c r="AA1806" t="n">
        <v>144099</v>
      </c>
      <c r="AB1806" t="s"/>
      <c r="AC1806" t="s"/>
      <c r="AD1806" t="s">
        <v>86</v>
      </c>
      <c r="AE1806" t="s"/>
      <c r="AF1806" t="s"/>
      <c r="AG1806" t="s"/>
      <c r="AH1806" t="s"/>
      <c r="AI1806" t="s"/>
      <c r="AJ1806" t="s"/>
      <c r="AK1806" t="s">
        <v>87</v>
      </c>
      <c r="AL1806" t="s"/>
      <c r="AM1806" t="s"/>
      <c r="AN1806" t="s">
        <v>88</v>
      </c>
      <c r="AO1806" t="s"/>
      <c r="AP1806" t="n">
        <v>125</v>
      </c>
      <c r="AQ1806" t="s">
        <v>89</v>
      </c>
      <c r="AR1806" t="s"/>
      <c r="AS1806" t="s"/>
      <c r="AT1806" t="s">
        <v>90</v>
      </c>
      <c r="AU1806" t="s"/>
      <c r="AV1806" t="s"/>
      <c r="AW1806" t="s"/>
      <c r="AX1806" t="s"/>
      <c r="AY1806" t="n">
        <v>2258049</v>
      </c>
      <c r="AZ1806" t="s">
        <v>2244</v>
      </c>
      <c r="BA1806" t="s"/>
      <c r="BB1806" t="n">
        <v>524435</v>
      </c>
      <c r="BC1806" t="n">
        <v>13.38949</v>
      </c>
      <c r="BD1806" t="n">
        <v>52.5205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92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2243</v>
      </c>
      <c r="F1807" t="n">
        <v>764838</v>
      </c>
      <c r="G1807" t="s">
        <v>74</v>
      </c>
      <c r="H1807" t="s">
        <v>75</v>
      </c>
      <c r="I1807" t="s"/>
      <c r="J1807" t="s">
        <v>74</v>
      </c>
      <c r="K1807" t="n">
        <v>153</v>
      </c>
      <c r="L1807" t="s">
        <v>76</v>
      </c>
      <c r="M1807" t="s"/>
      <c r="N1807" t="s">
        <v>2245</v>
      </c>
      <c r="O1807" t="s">
        <v>78</v>
      </c>
      <c r="P1807" t="s">
        <v>2243</v>
      </c>
      <c r="Q1807" t="s"/>
      <c r="R1807" t="s">
        <v>277</v>
      </c>
      <c r="S1807" t="s">
        <v>625</v>
      </c>
      <c r="T1807" t="s">
        <v>81</v>
      </c>
      <c r="U1807" t="s">
        <v>82</v>
      </c>
      <c r="V1807" t="s">
        <v>83</v>
      </c>
      <c r="W1807" t="s">
        <v>108</v>
      </c>
      <c r="X1807" t="s"/>
      <c r="Y1807" t="s">
        <v>85</v>
      </c>
      <c r="Z1807">
        <f>HYPERLINK("https://hotelmonitor-cachepage.eclerx.com/savepage/tk_15444264857660565_sr_2399.html","info")</f>
        <v/>
      </c>
      <c r="AA1807" t="n">
        <v>144099</v>
      </c>
      <c r="AB1807" t="s"/>
      <c r="AC1807" t="s"/>
      <c r="AD1807" t="s">
        <v>86</v>
      </c>
      <c r="AE1807" t="s"/>
      <c r="AF1807" t="s"/>
      <c r="AG1807" t="s"/>
      <c r="AH1807" t="s"/>
      <c r="AI1807" t="s"/>
      <c r="AJ1807" t="s"/>
      <c r="AK1807" t="s">
        <v>87</v>
      </c>
      <c r="AL1807" t="s"/>
      <c r="AM1807" t="s"/>
      <c r="AN1807" t="s">
        <v>88</v>
      </c>
      <c r="AO1807" t="s"/>
      <c r="AP1807" t="n">
        <v>125</v>
      </c>
      <c r="AQ1807" t="s">
        <v>89</v>
      </c>
      <c r="AR1807" t="s"/>
      <c r="AS1807" t="s"/>
      <c r="AT1807" t="s">
        <v>90</v>
      </c>
      <c r="AU1807" t="s"/>
      <c r="AV1807" t="s"/>
      <c r="AW1807" t="s"/>
      <c r="AX1807" t="s"/>
      <c r="AY1807" t="n">
        <v>2258049</v>
      </c>
      <c r="AZ1807" t="s">
        <v>2244</v>
      </c>
      <c r="BA1807" t="s"/>
      <c r="BB1807" t="n">
        <v>524435</v>
      </c>
      <c r="BC1807" t="n">
        <v>13.38949</v>
      </c>
      <c r="BD1807" t="n">
        <v>52.5205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92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2243</v>
      </c>
      <c r="F1808" t="n">
        <v>764838</v>
      </c>
      <c r="G1808" t="s">
        <v>74</v>
      </c>
      <c r="H1808" t="s">
        <v>75</v>
      </c>
      <c r="I1808" t="s"/>
      <c r="J1808" t="s">
        <v>74</v>
      </c>
      <c r="K1808" t="n">
        <v>153</v>
      </c>
      <c r="L1808" t="s">
        <v>76</v>
      </c>
      <c r="M1808" t="s"/>
      <c r="N1808" t="s">
        <v>2247</v>
      </c>
      <c r="O1808" t="s">
        <v>78</v>
      </c>
      <c r="P1808" t="s">
        <v>2243</v>
      </c>
      <c r="Q1808" t="s"/>
      <c r="R1808" t="s">
        <v>277</v>
      </c>
      <c r="S1808" t="s">
        <v>625</v>
      </c>
      <c r="T1808" t="s">
        <v>81</v>
      </c>
      <c r="U1808" t="s">
        <v>82</v>
      </c>
      <c r="V1808" t="s">
        <v>83</v>
      </c>
      <c r="W1808" t="s">
        <v>108</v>
      </c>
      <c r="X1808" t="s"/>
      <c r="Y1808" t="s">
        <v>85</v>
      </c>
      <c r="Z1808">
        <f>HYPERLINK("https://hotelmonitor-cachepage.eclerx.com/savepage/tk_15444264857660565_sr_2399.html","info")</f>
        <v/>
      </c>
      <c r="AA1808" t="n">
        <v>144099</v>
      </c>
      <c r="AB1808" t="s"/>
      <c r="AC1808" t="s"/>
      <c r="AD1808" t="s">
        <v>86</v>
      </c>
      <c r="AE1808" t="s"/>
      <c r="AF1808" t="s"/>
      <c r="AG1808" t="s"/>
      <c r="AH1808" t="s"/>
      <c r="AI1808" t="s"/>
      <c r="AJ1808" t="s"/>
      <c r="AK1808" t="s">
        <v>87</v>
      </c>
      <c r="AL1808" t="s"/>
      <c r="AM1808" t="s"/>
      <c r="AN1808" t="s">
        <v>88</v>
      </c>
      <c r="AO1808" t="s"/>
      <c r="AP1808" t="n">
        <v>125</v>
      </c>
      <c r="AQ1808" t="s">
        <v>89</v>
      </c>
      <c r="AR1808" t="s"/>
      <c r="AS1808" t="s"/>
      <c r="AT1808" t="s">
        <v>90</v>
      </c>
      <c r="AU1808" t="s"/>
      <c r="AV1808" t="s"/>
      <c r="AW1808" t="s"/>
      <c r="AX1808" t="s"/>
      <c r="AY1808" t="n">
        <v>2258049</v>
      </c>
      <c r="AZ1808" t="s">
        <v>2244</v>
      </c>
      <c r="BA1808" t="s"/>
      <c r="BB1808" t="n">
        <v>524435</v>
      </c>
      <c r="BC1808" t="n">
        <v>13.38949</v>
      </c>
      <c r="BD1808" t="n">
        <v>52.5205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92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2243</v>
      </c>
      <c r="F1809" t="n">
        <v>764838</v>
      </c>
      <c r="G1809" t="s">
        <v>74</v>
      </c>
      <c r="H1809" t="s">
        <v>75</v>
      </c>
      <c r="I1809" t="s"/>
      <c r="J1809" t="s">
        <v>74</v>
      </c>
      <c r="K1809" t="n">
        <v>161.1</v>
      </c>
      <c r="L1809" t="s">
        <v>76</v>
      </c>
      <c r="M1809" t="s"/>
      <c r="N1809" t="s">
        <v>2248</v>
      </c>
      <c r="O1809" t="s">
        <v>78</v>
      </c>
      <c r="P1809" t="s">
        <v>2243</v>
      </c>
      <c r="Q1809" t="s"/>
      <c r="R1809" t="s">
        <v>277</v>
      </c>
      <c r="S1809" t="s">
        <v>1274</v>
      </c>
      <c r="T1809" t="s">
        <v>81</v>
      </c>
      <c r="U1809" t="s">
        <v>82</v>
      </c>
      <c r="V1809" t="s">
        <v>83</v>
      </c>
      <c r="W1809" t="s">
        <v>84</v>
      </c>
      <c r="X1809" t="s"/>
      <c r="Y1809" t="s">
        <v>85</v>
      </c>
      <c r="Z1809">
        <f>HYPERLINK("https://hotelmonitor-cachepage.eclerx.com/savepage/tk_15444264857660565_sr_2399.html","info")</f>
        <v/>
      </c>
      <c r="AA1809" t="n">
        <v>144099</v>
      </c>
      <c r="AB1809" t="s"/>
      <c r="AC1809" t="s"/>
      <c r="AD1809" t="s">
        <v>86</v>
      </c>
      <c r="AE1809" t="s"/>
      <c r="AF1809" t="s"/>
      <c r="AG1809" t="s"/>
      <c r="AH1809" t="s"/>
      <c r="AI1809" t="s"/>
      <c r="AJ1809" t="s"/>
      <c r="AK1809" t="s">
        <v>87</v>
      </c>
      <c r="AL1809" t="s"/>
      <c r="AM1809" t="s"/>
      <c r="AN1809" t="s">
        <v>88</v>
      </c>
      <c r="AO1809" t="s"/>
      <c r="AP1809" t="n">
        <v>125</v>
      </c>
      <c r="AQ1809" t="s">
        <v>89</v>
      </c>
      <c r="AR1809" t="s"/>
      <c r="AS1809" t="s"/>
      <c r="AT1809" t="s">
        <v>90</v>
      </c>
      <c r="AU1809" t="s"/>
      <c r="AV1809" t="s"/>
      <c r="AW1809" t="s"/>
      <c r="AX1809" t="s"/>
      <c r="AY1809" t="n">
        <v>2258049</v>
      </c>
      <c r="AZ1809" t="s">
        <v>2244</v>
      </c>
      <c r="BA1809" t="s"/>
      <c r="BB1809" t="n">
        <v>524435</v>
      </c>
      <c r="BC1809" t="n">
        <v>13.38949</v>
      </c>
      <c r="BD1809" t="n">
        <v>52.5205</v>
      </c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92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2243</v>
      </c>
      <c r="F1810" t="n">
        <v>764838</v>
      </c>
      <c r="G1810" t="s">
        <v>74</v>
      </c>
      <c r="H1810" t="s">
        <v>75</v>
      </c>
      <c r="I1810" t="s"/>
      <c r="J1810" t="s">
        <v>74</v>
      </c>
      <c r="K1810" t="n">
        <v>179</v>
      </c>
      <c r="L1810" t="s">
        <v>76</v>
      </c>
      <c r="M1810" t="s"/>
      <c r="N1810" t="s">
        <v>179</v>
      </c>
      <c r="O1810" t="s">
        <v>78</v>
      </c>
      <c r="P1810" t="s">
        <v>2243</v>
      </c>
      <c r="Q1810" t="s"/>
      <c r="R1810" t="s">
        <v>277</v>
      </c>
      <c r="S1810" t="s">
        <v>247</v>
      </c>
      <c r="T1810" t="s">
        <v>81</v>
      </c>
      <c r="U1810" t="s">
        <v>82</v>
      </c>
      <c r="V1810" t="s">
        <v>83</v>
      </c>
      <c r="W1810" t="s">
        <v>84</v>
      </c>
      <c r="X1810" t="s"/>
      <c r="Y1810" t="s">
        <v>85</v>
      </c>
      <c r="Z1810">
        <f>HYPERLINK("https://hotelmonitor-cachepage.eclerx.com/savepage/tk_15444264857660565_sr_2399.html","info")</f>
        <v/>
      </c>
      <c r="AA1810" t="n">
        <v>144099</v>
      </c>
      <c r="AB1810" t="s"/>
      <c r="AC1810" t="s"/>
      <c r="AD1810" t="s">
        <v>86</v>
      </c>
      <c r="AE1810" t="s"/>
      <c r="AF1810" t="s"/>
      <c r="AG1810" t="s"/>
      <c r="AH1810" t="s"/>
      <c r="AI1810" t="s"/>
      <c r="AJ1810" t="s"/>
      <c r="AK1810" t="s">
        <v>87</v>
      </c>
      <c r="AL1810" t="s"/>
      <c r="AM1810" t="s"/>
      <c r="AN1810" t="s">
        <v>88</v>
      </c>
      <c r="AO1810" t="s"/>
      <c r="AP1810" t="n">
        <v>125</v>
      </c>
      <c r="AQ1810" t="s">
        <v>89</v>
      </c>
      <c r="AR1810" t="s"/>
      <c r="AS1810" t="s"/>
      <c r="AT1810" t="s">
        <v>90</v>
      </c>
      <c r="AU1810" t="s"/>
      <c r="AV1810" t="s"/>
      <c r="AW1810" t="s"/>
      <c r="AX1810" t="s"/>
      <c r="AY1810" t="n">
        <v>2258049</v>
      </c>
      <c r="AZ1810" t="s">
        <v>2244</v>
      </c>
      <c r="BA1810" t="s"/>
      <c r="BB1810" t="n">
        <v>524435</v>
      </c>
      <c r="BC1810" t="n">
        <v>13.38949</v>
      </c>
      <c r="BD1810" t="n">
        <v>52.5205</v>
      </c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92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2243</v>
      </c>
      <c r="F1811" t="n">
        <v>764838</v>
      </c>
      <c r="G1811" t="s">
        <v>74</v>
      </c>
      <c r="H1811" t="s">
        <v>75</v>
      </c>
      <c r="I1811" t="s"/>
      <c r="J1811" t="s">
        <v>74</v>
      </c>
      <c r="K1811" t="n">
        <v>182.7</v>
      </c>
      <c r="L1811" t="s">
        <v>76</v>
      </c>
      <c r="M1811" t="s"/>
      <c r="N1811" t="s">
        <v>2249</v>
      </c>
      <c r="O1811" t="s">
        <v>78</v>
      </c>
      <c r="P1811" t="s">
        <v>2243</v>
      </c>
      <c r="Q1811" t="s"/>
      <c r="R1811" t="s">
        <v>277</v>
      </c>
      <c r="S1811" t="s">
        <v>2072</v>
      </c>
      <c r="T1811" t="s">
        <v>81</v>
      </c>
      <c r="U1811" t="s">
        <v>82</v>
      </c>
      <c r="V1811" t="s">
        <v>83</v>
      </c>
      <c r="W1811" t="s">
        <v>108</v>
      </c>
      <c r="X1811" t="s"/>
      <c r="Y1811" t="s">
        <v>85</v>
      </c>
      <c r="Z1811">
        <f>HYPERLINK("https://hotelmonitor-cachepage.eclerx.com/savepage/tk_15444264857660565_sr_2399.html","info")</f>
        <v/>
      </c>
      <c r="AA1811" t="n">
        <v>144099</v>
      </c>
      <c r="AB1811" t="s"/>
      <c r="AC1811" t="s"/>
      <c r="AD1811" t="s">
        <v>86</v>
      </c>
      <c r="AE1811" t="s"/>
      <c r="AF1811" t="s"/>
      <c r="AG1811" t="s"/>
      <c r="AH1811" t="s"/>
      <c r="AI1811" t="s"/>
      <c r="AJ1811" t="s"/>
      <c r="AK1811" t="s">
        <v>87</v>
      </c>
      <c r="AL1811" t="s"/>
      <c r="AM1811" t="s"/>
      <c r="AN1811" t="s">
        <v>88</v>
      </c>
      <c r="AO1811" t="s"/>
      <c r="AP1811" t="n">
        <v>125</v>
      </c>
      <c r="AQ1811" t="s">
        <v>89</v>
      </c>
      <c r="AR1811" t="s"/>
      <c r="AS1811" t="s"/>
      <c r="AT1811" t="s">
        <v>90</v>
      </c>
      <c r="AU1811" t="s"/>
      <c r="AV1811" t="s"/>
      <c r="AW1811" t="s"/>
      <c r="AX1811" t="s"/>
      <c r="AY1811" t="n">
        <v>2258049</v>
      </c>
      <c r="AZ1811" t="s">
        <v>2244</v>
      </c>
      <c r="BA1811" t="s"/>
      <c r="BB1811" t="n">
        <v>524435</v>
      </c>
      <c r="BC1811" t="n">
        <v>13.38949</v>
      </c>
      <c r="BD1811" t="n">
        <v>52.5205</v>
      </c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92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2243</v>
      </c>
      <c r="F1812" t="n">
        <v>764838</v>
      </c>
      <c r="G1812" t="s">
        <v>74</v>
      </c>
      <c r="H1812" t="s">
        <v>75</v>
      </c>
      <c r="I1812" t="s"/>
      <c r="J1812" t="s">
        <v>74</v>
      </c>
      <c r="K1812" t="n">
        <v>197.1</v>
      </c>
      <c r="L1812" t="s">
        <v>76</v>
      </c>
      <c r="M1812" t="s"/>
      <c r="N1812" t="s">
        <v>2250</v>
      </c>
      <c r="O1812" t="s">
        <v>78</v>
      </c>
      <c r="P1812" t="s">
        <v>2243</v>
      </c>
      <c r="Q1812" t="s"/>
      <c r="R1812" t="s">
        <v>277</v>
      </c>
      <c r="S1812" t="s">
        <v>2251</v>
      </c>
      <c r="T1812" t="s">
        <v>81</v>
      </c>
      <c r="U1812" t="s">
        <v>82</v>
      </c>
      <c r="V1812" t="s">
        <v>83</v>
      </c>
      <c r="W1812" t="s">
        <v>84</v>
      </c>
      <c r="X1812" t="s"/>
      <c r="Y1812" t="s">
        <v>85</v>
      </c>
      <c r="Z1812">
        <f>HYPERLINK("https://hotelmonitor-cachepage.eclerx.com/savepage/tk_15444264857660565_sr_2399.html","info")</f>
        <v/>
      </c>
      <c r="AA1812" t="n">
        <v>144099</v>
      </c>
      <c r="AB1812" t="s"/>
      <c r="AC1812" t="s"/>
      <c r="AD1812" t="s">
        <v>86</v>
      </c>
      <c r="AE1812" t="s"/>
      <c r="AF1812" t="s"/>
      <c r="AG1812" t="s"/>
      <c r="AH1812" t="s"/>
      <c r="AI1812" t="s"/>
      <c r="AJ1812" t="s"/>
      <c r="AK1812" t="s">
        <v>87</v>
      </c>
      <c r="AL1812" t="s"/>
      <c r="AM1812" t="s"/>
      <c r="AN1812" t="s">
        <v>88</v>
      </c>
      <c r="AO1812" t="s"/>
      <c r="AP1812" t="n">
        <v>125</v>
      </c>
      <c r="AQ1812" t="s">
        <v>89</v>
      </c>
      <c r="AR1812" t="s"/>
      <c r="AS1812" t="s"/>
      <c r="AT1812" t="s">
        <v>90</v>
      </c>
      <c r="AU1812" t="s"/>
      <c r="AV1812" t="s"/>
      <c r="AW1812" t="s"/>
      <c r="AX1812" t="s"/>
      <c r="AY1812" t="n">
        <v>2258049</v>
      </c>
      <c r="AZ1812" t="s">
        <v>2244</v>
      </c>
      <c r="BA1812" t="s"/>
      <c r="BB1812" t="n">
        <v>524435</v>
      </c>
      <c r="BC1812" t="n">
        <v>13.38949</v>
      </c>
      <c r="BD1812" t="n">
        <v>52.5205</v>
      </c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92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2243</v>
      </c>
      <c r="F1813" t="n">
        <v>764838</v>
      </c>
      <c r="G1813" t="s">
        <v>74</v>
      </c>
      <c r="H1813" t="s">
        <v>75</v>
      </c>
      <c r="I1813" t="s"/>
      <c r="J1813" t="s">
        <v>74</v>
      </c>
      <c r="K1813" t="n">
        <v>203</v>
      </c>
      <c r="L1813" t="s">
        <v>76</v>
      </c>
      <c r="M1813" t="s"/>
      <c r="N1813" t="s">
        <v>2249</v>
      </c>
      <c r="O1813" t="s">
        <v>78</v>
      </c>
      <c r="P1813" t="s">
        <v>2243</v>
      </c>
      <c r="Q1813" t="s"/>
      <c r="R1813" t="s">
        <v>277</v>
      </c>
      <c r="S1813" t="s">
        <v>2059</v>
      </c>
      <c r="T1813" t="s">
        <v>81</v>
      </c>
      <c r="U1813" t="s">
        <v>82</v>
      </c>
      <c r="V1813" t="s">
        <v>83</v>
      </c>
      <c r="W1813" t="s">
        <v>108</v>
      </c>
      <c r="X1813" t="s"/>
      <c r="Y1813" t="s">
        <v>85</v>
      </c>
      <c r="Z1813">
        <f>HYPERLINK("https://hotelmonitor-cachepage.eclerx.com/savepage/tk_15444264857660565_sr_2399.html","info")</f>
        <v/>
      </c>
      <c r="AA1813" t="n">
        <v>144099</v>
      </c>
      <c r="AB1813" t="s"/>
      <c r="AC1813" t="s"/>
      <c r="AD1813" t="s">
        <v>86</v>
      </c>
      <c r="AE1813" t="s"/>
      <c r="AF1813" t="s"/>
      <c r="AG1813" t="s"/>
      <c r="AH1813" t="s"/>
      <c r="AI1813" t="s"/>
      <c r="AJ1813" t="s"/>
      <c r="AK1813" t="s">
        <v>87</v>
      </c>
      <c r="AL1813" t="s"/>
      <c r="AM1813" t="s"/>
      <c r="AN1813" t="s">
        <v>88</v>
      </c>
      <c r="AO1813" t="s"/>
      <c r="AP1813" t="n">
        <v>125</v>
      </c>
      <c r="AQ1813" t="s">
        <v>89</v>
      </c>
      <c r="AR1813" t="s"/>
      <c r="AS1813" t="s"/>
      <c r="AT1813" t="s">
        <v>90</v>
      </c>
      <c r="AU1813" t="s"/>
      <c r="AV1813" t="s"/>
      <c r="AW1813" t="s"/>
      <c r="AX1813" t="s"/>
      <c r="AY1813" t="n">
        <v>2258049</v>
      </c>
      <c r="AZ1813" t="s">
        <v>2244</v>
      </c>
      <c r="BA1813" t="s"/>
      <c r="BB1813" t="n">
        <v>524435</v>
      </c>
      <c r="BC1813" t="n">
        <v>13.38949</v>
      </c>
      <c r="BD1813" t="n">
        <v>52.5205</v>
      </c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92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2243</v>
      </c>
      <c r="F1814" t="n">
        <v>764838</v>
      </c>
      <c r="G1814" t="s">
        <v>74</v>
      </c>
      <c r="H1814" t="s">
        <v>75</v>
      </c>
      <c r="I1814" t="s"/>
      <c r="J1814" t="s">
        <v>74</v>
      </c>
      <c r="K1814" t="n">
        <v>218.7</v>
      </c>
      <c r="L1814" t="s">
        <v>76</v>
      </c>
      <c r="M1814" t="s"/>
      <c r="N1814" t="s">
        <v>2252</v>
      </c>
      <c r="O1814" t="s">
        <v>78</v>
      </c>
      <c r="P1814" t="s">
        <v>2243</v>
      </c>
      <c r="Q1814" t="s"/>
      <c r="R1814" t="s">
        <v>277</v>
      </c>
      <c r="S1814" t="s">
        <v>2253</v>
      </c>
      <c r="T1814" t="s">
        <v>81</v>
      </c>
      <c r="U1814" t="s">
        <v>82</v>
      </c>
      <c r="V1814" t="s">
        <v>83</v>
      </c>
      <c r="W1814" t="s">
        <v>108</v>
      </c>
      <c r="X1814" t="s"/>
      <c r="Y1814" t="s">
        <v>85</v>
      </c>
      <c r="Z1814">
        <f>HYPERLINK("https://hotelmonitor-cachepage.eclerx.com/savepage/tk_15444264857660565_sr_2399.html","info")</f>
        <v/>
      </c>
      <c r="AA1814" t="n">
        <v>144099</v>
      </c>
      <c r="AB1814" t="s"/>
      <c r="AC1814" t="s"/>
      <c r="AD1814" t="s">
        <v>86</v>
      </c>
      <c r="AE1814" t="s"/>
      <c r="AF1814" t="s"/>
      <c r="AG1814" t="s"/>
      <c r="AH1814" t="s"/>
      <c r="AI1814" t="s"/>
      <c r="AJ1814" t="s"/>
      <c r="AK1814" t="s">
        <v>87</v>
      </c>
      <c r="AL1814" t="s"/>
      <c r="AM1814" t="s"/>
      <c r="AN1814" t="s">
        <v>88</v>
      </c>
      <c r="AO1814" t="s"/>
      <c r="AP1814" t="n">
        <v>125</v>
      </c>
      <c r="AQ1814" t="s">
        <v>89</v>
      </c>
      <c r="AR1814" t="s"/>
      <c r="AS1814" t="s"/>
      <c r="AT1814" t="s">
        <v>90</v>
      </c>
      <c r="AU1814" t="s"/>
      <c r="AV1814" t="s"/>
      <c r="AW1814" t="s"/>
      <c r="AX1814" t="s"/>
      <c r="AY1814" t="n">
        <v>2258049</v>
      </c>
      <c r="AZ1814" t="s">
        <v>2244</v>
      </c>
      <c r="BA1814" t="s"/>
      <c r="BB1814" t="n">
        <v>524435</v>
      </c>
      <c r="BC1814" t="n">
        <v>13.38949</v>
      </c>
      <c r="BD1814" t="n">
        <v>52.5205</v>
      </c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92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2243</v>
      </c>
      <c r="F1815" t="n">
        <v>764838</v>
      </c>
      <c r="G1815" t="s">
        <v>74</v>
      </c>
      <c r="H1815" t="s">
        <v>75</v>
      </c>
      <c r="I1815" t="s"/>
      <c r="J1815" t="s">
        <v>74</v>
      </c>
      <c r="K1815" t="n">
        <v>219</v>
      </c>
      <c r="L1815" t="s">
        <v>76</v>
      </c>
      <c r="M1815" t="s"/>
      <c r="N1815" t="s">
        <v>2250</v>
      </c>
      <c r="O1815" t="s">
        <v>78</v>
      </c>
      <c r="P1815" t="s">
        <v>2243</v>
      </c>
      <c r="Q1815" t="s"/>
      <c r="R1815" t="s">
        <v>277</v>
      </c>
      <c r="S1815" t="s">
        <v>385</v>
      </c>
      <c r="T1815" t="s">
        <v>81</v>
      </c>
      <c r="U1815" t="s">
        <v>82</v>
      </c>
      <c r="V1815" t="s">
        <v>83</v>
      </c>
      <c r="W1815" t="s">
        <v>84</v>
      </c>
      <c r="X1815" t="s"/>
      <c r="Y1815" t="s">
        <v>85</v>
      </c>
      <c r="Z1815">
        <f>HYPERLINK("https://hotelmonitor-cachepage.eclerx.com/savepage/tk_15444264857660565_sr_2399.html","info")</f>
        <v/>
      </c>
      <c r="AA1815" t="n">
        <v>144099</v>
      </c>
      <c r="AB1815" t="s"/>
      <c r="AC1815" t="s"/>
      <c r="AD1815" t="s">
        <v>86</v>
      </c>
      <c r="AE1815" t="s"/>
      <c r="AF1815" t="s"/>
      <c r="AG1815" t="s"/>
      <c r="AH1815" t="s"/>
      <c r="AI1815" t="s"/>
      <c r="AJ1815" t="s"/>
      <c r="AK1815" t="s">
        <v>87</v>
      </c>
      <c r="AL1815" t="s"/>
      <c r="AM1815" t="s"/>
      <c r="AN1815" t="s">
        <v>88</v>
      </c>
      <c r="AO1815" t="s"/>
      <c r="AP1815" t="n">
        <v>125</v>
      </c>
      <c r="AQ1815" t="s">
        <v>89</v>
      </c>
      <c r="AR1815" t="s"/>
      <c r="AS1815" t="s"/>
      <c r="AT1815" t="s">
        <v>90</v>
      </c>
      <c r="AU1815" t="s"/>
      <c r="AV1815" t="s"/>
      <c r="AW1815" t="s"/>
      <c r="AX1815" t="s"/>
      <c r="AY1815" t="n">
        <v>2258049</v>
      </c>
      <c r="AZ1815" t="s">
        <v>2244</v>
      </c>
      <c r="BA1815" t="s"/>
      <c r="BB1815" t="n">
        <v>524435</v>
      </c>
      <c r="BC1815" t="n">
        <v>13.38949</v>
      </c>
      <c r="BD1815" t="n">
        <v>52.5205</v>
      </c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92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2243</v>
      </c>
      <c r="F1816" t="n">
        <v>764838</v>
      </c>
      <c r="G1816" t="s">
        <v>74</v>
      </c>
      <c r="H1816" t="s">
        <v>75</v>
      </c>
      <c r="I1816" t="s"/>
      <c r="J1816" t="s">
        <v>74</v>
      </c>
      <c r="K1816" t="n">
        <v>243</v>
      </c>
      <c r="L1816" t="s">
        <v>76</v>
      </c>
      <c r="M1816" t="s"/>
      <c r="N1816" t="s">
        <v>2252</v>
      </c>
      <c r="O1816" t="s">
        <v>78</v>
      </c>
      <c r="P1816" t="s">
        <v>2243</v>
      </c>
      <c r="Q1816" t="s"/>
      <c r="R1816" t="s">
        <v>277</v>
      </c>
      <c r="S1816" t="s">
        <v>2254</v>
      </c>
      <c r="T1816" t="s">
        <v>81</v>
      </c>
      <c r="U1816" t="s">
        <v>82</v>
      </c>
      <c r="V1816" t="s">
        <v>83</v>
      </c>
      <c r="W1816" t="s">
        <v>108</v>
      </c>
      <c r="X1816" t="s"/>
      <c r="Y1816" t="s">
        <v>85</v>
      </c>
      <c r="Z1816">
        <f>HYPERLINK("https://hotelmonitor-cachepage.eclerx.com/savepage/tk_15444264857660565_sr_2399.html","info")</f>
        <v/>
      </c>
      <c r="AA1816" t="n">
        <v>144099</v>
      </c>
      <c r="AB1816" t="s"/>
      <c r="AC1816" t="s"/>
      <c r="AD1816" t="s">
        <v>86</v>
      </c>
      <c r="AE1816" t="s"/>
      <c r="AF1816" t="s"/>
      <c r="AG1816" t="s"/>
      <c r="AH1816" t="s"/>
      <c r="AI1816" t="s"/>
      <c r="AJ1816" t="s"/>
      <c r="AK1816" t="s">
        <v>87</v>
      </c>
      <c r="AL1816" t="s"/>
      <c r="AM1816" t="s"/>
      <c r="AN1816" t="s">
        <v>88</v>
      </c>
      <c r="AO1816" t="s"/>
      <c r="AP1816" t="n">
        <v>125</v>
      </c>
      <c r="AQ1816" t="s">
        <v>89</v>
      </c>
      <c r="AR1816" t="s"/>
      <c r="AS1816" t="s"/>
      <c r="AT1816" t="s">
        <v>90</v>
      </c>
      <c r="AU1816" t="s"/>
      <c r="AV1816" t="s"/>
      <c r="AW1816" t="s"/>
      <c r="AX1816" t="s"/>
      <c r="AY1816" t="n">
        <v>2258049</v>
      </c>
      <c r="AZ1816" t="s">
        <v>2244</v>
      </c>
      <c r="BA1816" t="s"/>
      <c r="BB1816" t="n">
        <v>524435</v>
      </c>
      <c r="BC1816" t="n">
        <v>13.38949</v>
      </c>
      <c r="BD1816" t="n">
        <v>52.5205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92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2255</v>
      </c>
      <c r="F1817" t="n">
        <v>-1</v>
      </c>
      <c r="G1817" t="s">
        <v>74</v>
      </c>
      <c r="H1817" t="s">
        <v>75</v>
      </c>
      <c r="I1817" t="s"/>
      <c r="J1817" t="s">
        <v>74</v>
      </c>
      <c r="K1817" t="n">
        <v>40.5</v>
      </c>
      <c r="L1817" t="s">
        <v>76</v>
      </c>
      <c r="M1817" t="s"/>
      <c r="N1817" t="s">
        <v>2256</v>
      </c>
      <c r="O1817" t="s">
        <v>78</v>
      </c>
      <c r="P1817" t="s">
        <v>2255</v>
      </c>
      <c r="Q1817" t="s"/>
      <c r="R1817" t="s">
        <v>119</v>
      </c>
      <c r="S1817" t="s">
        <v>2257</v>
      </c>
      <c r="T1817" t="s">
        <v>81</v>
      </c>
      <c r="U1817" t="s">
        <v>82</v>
      </c>
      <c r="V1817" t="s">
        <v>83</v>
      </c>
      <c r="W1817" t="s">
        <v>84</v>
      </c>
      <c r="X1817" t="s"/>
      <c r="Y1817" t="s">
        <v>85</v>
      </c>
      <c r="Z1817">
        <f>HYPERLINK("https://hotelmonitor-cachepage.eclerx.com/savepage/tk_15444266480073507_sr_2399.html","info")</f>
        <v/>
      </c>
      <c r="AA1817" t="n">
        <v>-2071510</v>
      </c>
      <c r="AB1817" t="s"/>
      <c r="AC1817" t="s"/>
      <c r="AD1817" t="s">
        <v>86</v>
      </c>
      <c r="AE1817" t="s"/>
      <c r="AF1817" t="s"/>
      <c r="AG1817" t="s"/>
      <c r="AH1817" t="s"/>
      <c r="AI1817" t="s"/>
      <c r="AJ1817" t="s"/>
      <c r="AK1817" t="s">
        <v>87</v>
      </c>
      <c r="AL1817" t="s"/>
      <c r="AM1817" t="s"/>
      <c r="AN1817" t="s">
        <v>88</v>
      </c>
      <c r="AO1817" t="s"/>
      <c r="AP1817" t="n">
        <v>171</v>
      </c>
      <c r="AQ1817" t="s">
        <v>89</v>
      </c>
      <c r="AR1817" t="s"/>
      <c r="AS1817" t="s"/>
      <c r="AT1817" t="s">
        <v>90</v>
      </c>
      <c r="AU1817" t="s"/>
      <c r="AV1817" t="s"/>
      <c r="AW1817" t="s"/>
      <c r="AX1817" t="s"/>
      <c r="AY1817" t="n">
        <v>2071510</v>
      </c>
      <c r="AZ1817" t="s">
        <v>2258</v>
      </c>
      <c r="BA1817" t="s"/>
      <c r="BB1817" t="n">
        <v>448882</v>
      </c>
      <c r="BC1817" t="n">
        <v>13.3154</v>
      </c>
      <c r="BD1817" t="n">
        <v>52.50569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92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2255</v>
      </c>
      <c r="F1818" t="n">
        <v>-1</v>
      </c>
      <c r="G1818" t="s">
        <v>74</v>
      </c>
      <c r="H1818" t="s">
        <v>75</v>
      </c>
      <c r="I1818" t="s"/>
      <c r="J1818" t="s">
        <v>74</v>
      </c>
      <c r="K1818" t="n">
        <v>45.5</v>
      </c>
      <c r="L1818" t="s">
        <v>76</v>
      </c>
      <c r="M1818" t="s"/>
      <c r="N1818" t="s">
        <v>2259</v>
      </c>
      <c r="O1818" t="s">
        <v>78</v>
      </c>
      <c r="P1818" t="s">
        <v>2255</v>
      </c>
      <c r="Q1818" t="s"/>
      <c r="R1818" t="s">
        <v>119</v>
      </c>
      <c r="S1818" t="s">
        <v>2260</v>
      </c>
      <c r="T1818" t="s">
        <v>81</v>
      </c>
      <c r="U1818" t="s">
        <v>82</v>
      </c>
      <c r="V1818" t="s">
        <v>83</v>
      </c>
      <c r="W1818" t="s">
        <v>84</v>
      </c>
      <c r="X1818" t="s"/>
      <c r="Y1818" t="s">
        <v>85</v>
      </c>
      <c r="Z1818">
        <f>HYPERLINK("https://hotelmonitor-cachepage.eclerx.com/savepage/tk_15444266480073507_sr_2399.html","info")</f>
        <v/>
      </c>
      <c r="AA1818" t="n">
        <v>-2071510</v>
      </c>
      <c r="AB1818" t="s"/>
      <c r="AC1818" t="s"/>
      <c r="AD1818" t="s">
        <v>86</v>
      </c>
      <c r="AE1818" t="s"/>
      <c r="AF1818" t="s"/>
      <c r="AG1818" t="s"/>
      <c r="AH1818" t="s"/>
      <c r="AI1818" t="s"/>
      <c r="AJ1818" t="s"/>
      <c r="AK1818" t="s">
        <v>87</v>
      </c>
      <c r="AL1818" t="s"/>
      <c r="AM1818" t="s"/>
      <c r="AN1818" t="s">
        <v>88</v>
      </c>
      <c r="AO1818" t="s"/>
      <c r="AP1818" t="n">
        <v>171</v>
      </c>
      <c r="AQ1818" t="s">
        <v>89</v>
      </c>
      <c r="AR1818" t="s"/>
      <c r="AS1818" t="s"/>
      <c r="AT1818" t="s">
        <v>90</v>
      </c>
      <c r="AU1818" t="s"/>
      <c r="AV1818" t="s"/>
      <c r="AW1818" t="s"/>
      <c r="AX1818" t="s"/>
      <c r="AY1818" t="n">
        <v>2071510</v>
      </c>
      <c r="AZ1818" t="s">
        <v>2258</v>
      </c>
      <c r="BA1818" t="s"/>
      <c r="BB1818" t="n">
        <v>448882</v>
      </c>
      <c r="BC1818" t="n">
        <v>13.3154</v>
      </c>
      <c r="BD1818" t="n">
        <v>52.50569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92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2255</v>
      </c>
      <c r="F1819" t="n">
        <v>-1</v>
      </c>
      <c r="G1819" t="s">
        <v>74</v>
      </c>
      <c r="H1819" t="s">
        <v>75</v>
      </c>
      <c r="I1819" t="s"/>
      <c r="J1819" t="s">
        <v>74</v>
      </c>
      <c r="K1819" t="n">
        <v>91</v>
      </c>
      <c r="L1819" t="s">
        <v>76</v>
      </c>
      <c r="M1819" t="s"/>
      <c r="N1819" t="s">
        <v>2261</v>
      </c>
      <c r="O1819" t="s">
        <v>78</v>
      </c>
      <c r="P1819" t="s">
        <v>2255</v>
      </c>
      <c r="Q1819" t="s"/>
      <c r="R1819" t="s">
        <v>119</v>
      </c>
      <c r="S1819" t="s">
        <v>346</v>
      </c>
      <c r="T1819" t="s">
        <v>81</v>
      </c>
      <c r="U1819" t="s">
        <v>82</v>
      </c>
      <c r="V1819" t="s">
        <v>83</v>
      </c>
      <c r="W1819" t="s">
        <v>84</v>
      </c>
      <c r="X1819" t="s"/>
      <c r="Y1819" t="s">
        <v>85</v>
      </c>
      <c r="Z1819">
        <f>HYPERLINK("https://hotelmonitor-cachepage.eclerx.com/savepage/tk_15444266480073507_sr_2399.html","info")</f>
        <v/>
      </c>
      <c r="AA1819" t="n">
        <v>-2071510</v>
      </c>
      <c r="AB1819" t="s"/>
      <c r="AC1819" t="s"/>
      <c r="AD1819" t="s">
        <v>86</v>
      </c>
      <c r="AE1819" t="s"/>
      <c r="AF1819" t="s"/>
      <c r="AG1819" t="s"/>
      <c r="AH1819" t="s"/>
      <c r="AI1819" t="s"/>
      <c r="AJ1819" t="s"/>
      <c r="AK1819" t="s">
        <v>87</v>
      </c>
      <c r="AL1819" t="s"/>
      <c r="AM1819" t="s"/>
      <c r="AN1819" t="s">
        <v>88</v>
      </c>
      <c r="AO1819" t="s"/>
      <c r="AP1819" t="n">
        <v>171</v>
      </c>
      <c r="AQ1819" t="s">
        <v>89</v>
      </c>
      <c r="AR1819" t="s"/>
      <c r="AS1819" t="s"/>
      <c r="AT1819" t="s">
        <v>90</v>
      </c>
      <c r="AU1819" t="s"/>
      <c r="AV1819" t="s"/>
      <c r="AW1819" t="s"/>
      <c r="AX1819" t="s"/>
      <c r="AY1819" t="n">
        <v>2071510</v>
      </c>
      <c r="AZ1819" t="s">
        <v>2258</v>
      </c>
      <c r="BA1819" t="s"/>
      <c r="BB1819" t="n">
        <v>448882</v>
      </c>
      <c r="BC1819" t="n">
        <v>13.3154</v>
      </c>
      <c r="BD1819" t="n">
        <v>52.50569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92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2255</v>
      </c>
      <c r="F1820" t="n">
        <v>-1</v>
      </c>
      <c r="G1820" t="s">
        <v>74</v>
      </c>
      <c r="H1820" t="s">
        <v>75</v>
      </c>
      <c r="I1820" t="s"/>
      <c r="J1820" t="s">
        <v>74</v>
      </c>
      <c r="K1820" t="n">
        <v>107.52</v>
      </c>
      <c r="L1820" t="s">
        <v>76</v>
      </c>
      <c r="M1820" t="s"/>
      <c r="N1820" t="s">
        <v>2262</v>
      </c>
      <c r="O1820" t="s">
        <v>78</v>
      </c>
      <c r="P1820" t="s">
        <v>2255</v>
      </c>
      <c r="Q1820" t="s"/>
      <c r="R1820" t="s">
        <v>119</v>
      </c>
      <c r="S1820" t="s">
        <v>2263</v>
      </c>
      <c r="T1820" t="s">
        <v>81</v>
      </c>
      <c r="U1820" t="s">
        <v>82</v>
      </c>
      <c r="V1820" t="s">
        <v>83</v>
      </c>
      <c r="W1820" t="s">
        <v>84</v>
      </c>
      <c r="X1820" t="s"/>
      <c r="Y1820" t="s">
        <v>85</v>
      </c>
      <c r="Z1820">
        <f>HYPERLINK("https://hotelmonitor-cachepage.eclerx.com/savepage/tk_15444266480073507_sr_2399.html","info")</f>
        <v/>
      </c>
      <c r="AA1820" t="n">
        <v>-2071510</v>
      </c>
      <c r="AB1820" t="s"/>
      <c r="AC1820" t="s"/>
      <c r="AD1820" t="s">
        <v>86</v>
      </c>
      <c r="AE1820" t="s"/>
      <c r="AF1820" t="s"/>
      <c r="AG1820" t="s"/>
      <c r="AH1820" t="s"/>
      <c r="AI1820" t="s"/>
      <c r="AJ1820" t="s"/>
      <c r="AK1820" t="s">
        <v>87</v>
      </c>
      <c r="AL1820" t="s"/>
      <c r="AM1820" t="s"/>
      <c r="AN1820" t="s">
        <v>88</v>
      </c>
      <c r="AO1820" t="s"/>
      <c r="AP1820" t="n">
        <v>171</v>
      </c>
      <c r="AQ1820" t="s">
        <v>89</v>
      </c>
      <c r="AR1820" t="s"/>
      <c r="AS1820" t="s"/>
      <c r="AT1820" t="s">
        <v>90</v>
      </c>
      <c r="AU1820" t="s"/>
      <c r="AV1820" t="s"/>
      <c r="AW1820" t="s"/>
      <c r="AX1820" t="s"/>
      <c r="AY1820" t="n">
        <v>2071510</v>
      </c>
      <c r="AZ1820" t="s">
        <v>2258</v>
      </c>
      <c r="BA1820" t="s"/>
      <c r="BB1820" t="n">
        <v>448882</v>
      </c>
      <c r="BC1820" t="n">
        <v>13.3154</v>
      </c>
      <c r="BD1820" t="n">
        <v>52.50569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92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2264</v>
      </c>
      <c r="F1821" t="n">
        <v>-1</v>
      </c>
      <c r="G1821" t="s">
        <v>74</v>
      </c>
      <c r="H1821" t="s">
        <v>75</v>
      </c>
      <c r="I1821" t="s"/>
      <c r="J1821" t="s">
        <v>74</v>
      </c>
      <c r="K1821" t="n">
        <v>60.75</v>
      </c>
      <c r="L1821" t="s">
        <v>76</v>
      </c>
      <c r="M1821" t="s"/>
      <c r="N1821" t="s">
        <v>158</v>
      </c>
      <c r="O1821" t="s">
        <v>78</v>
      </c>
      <c r="P1821" t="s">
        <v>2264</v>
      </c>
      <c r="Q1821" t="s"/>
      <c r="R1821" t="s">
        <v>119</v>
      </c>
      <c r="S1821" t="s">
        <v>2265</v>
      </c>
      <c r="T1821" t="s">
        <v>81</v>
      </c>
      <c r="U1821" t="s">
        <v>82</v>
      </c>
      <c r="V1821" t="s">
        <v>83</v>
      </c>
      <c r="W1821" t="s">
        <v>108</v>
      </c>
      <c r="X1821" t="s"/>
      <c r="Y1821" t="s">
        <v>85</v>
      </c>
      <c r="Z1821">
        <f>HYPERLINK("https://hotelmonitor-cachepage.eclerx.com/savepage/tk_15444263944125721_sr_2399.html","info")</f>
        <v/>
      </c>
      <c r="AA1821" t="n">
        <v>-937788</v>
      </c>
      <c r="AB1821" t="s"/>
      <c r="AC1821" t="s"/>
      <c r="AD1821" t="s">
        <v>86</v>
      </c>
      <c r="AE1821" t="s"/>
      <c r="AF1821" t="s"/>
      <c r="AG1821" t="s"/>
      <c r="AH1821" t="s"/>
      <c r="AI1821" t="s"/>
      <c r="AJ1821" t="s"/>
      <c r="AK1821" t="s">
        <v>87</v>
      </c>
      <c r="AL1821" t="s"/>
      <c r="AM1821" t="s"/>
      <c r="AN1821" t="s">
        <v>88</v>
      </c>
      <c r="AO1821" t="s"/>
      <c r="AP1821" t="n">
        <v>100</v>
      </c>
      <c r="AQ1821" t="s">
        <v>89</v>
      </c>
      <c r="AR1821" t="s"/>
      <c r="AS1821" t="s"/>
      <c r="AT1821" t="s">
        <v>90</v>
      </c>
      <c r="AU1821" t="s"/>
      <c r="AV1821" t="s"/>
      <c r="AW1821" t="s"/>
      <c r="AX1821" t="s"/>
      <c r="AY1821" t="n">
        <v>937788</v>
      </c>
      <c r="AZ1821" t="s">
        <v>2266</v>
      </c>
      <c r="BA1821" t="s"/>
      <c r="BB1821" t="n">
        <v>31107</v>
      </c>
      <c r="BC1821" t="n">
        <v>13.36288</v>
      </c>
      <c r="BD1821" t="n">
        <v>52.5012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92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2264</v>
      </c>
      <c r="F1822" t="n">
        <v>-1</v>
      </c>
      <c r="G1822" t="s">
        <v>74</v>
      </c>
      <c r="H1822" t="s">
        <v>75</v>
      </c>
      <c r="I1822" t="s"/>
      <c r="J1822" t="s">
        <v>74</v>
      </c>
      <c r="K1822" t="n">
        <v>67.5</v>
      </c>
      <c r="L1822" t="s">
        <v>76</v>
      </c>
      <c r="M1822" t="s"/>
      <c r="N1822" t="s">
        <v>121</v>
      </c>
      <c r="O1822" t="s">
        <v>78</v>
      </c>
      <c r="P1822" t="s">
        <v>2264</v>
      </c>
      <c r="Q1822" t="s"/>
      <c r="R1822" t="s">
        <v>119</v>
      </c>
      <c r="S1822" t="s">
        <v>1000</v>
      </c>
      <c r="T1822" t="s">
        <v>81</v>
      </c>
      <c r="U1822" t="s">
        <v>82</v>
      </c>
      <c r="V1822" t="s">
        <v>83</v>
      </c>
      <c r="W1822" t="s">
        <v>108</v>
      </c>
      <c r="X1822" t="s"/>
      <c r="Y1822" t="s">
        <v>85</v>
      </c>
      <c r="Z1822">
        <f>HYPERLINK("https://hotelmonitor-cachepage.eclerx.com/savepage/tk_15444263944125721_sr_2399.html","info")</f>
        <v/>
      </c>
      <c r="AA1822" t="n">
        <v>-937788</v>
      </c>
      <c r="AB1822" t="s"/>
      <c r="AC1822" t="s"/>
      <c r="AD1822" t="s">
        <v>86</v>
      </c>
      <c r="AE1822" t="s"/>
      <c r="AF1822" t="s"/>
      <c r="AG1822" t="s"/>
      <c r="AH1822" t="s"/>
      <c r="AI1822" t="s"/>
      <c r="AJ1822" t="s"/>
      <c r="AK1822" t="s">
        <v>87</v>
      </c>
      <c r="AL1822" t="s"/>
      <c r="AM1822" t="s"/>
      <c r="AN1822" t="s">
        <v>88</v>
      </c>
      <c r="AO1822" t="s"/>
      <c r="AP1822" t="n">
        <v>100</v>
      </c>
      <c r="AQ1822" t="s">
        <v>89</v>
      </c>
      <c r="AR1822" t="s"/>
      <c r="AS1822" t="s"/>
      <c r="AT1822" t="s">
        <v>90</v>
      </c>
      <c r="AU1822" t="s"/>
      <c r="AV1822" t="s"/>
      <c r="AW1822" t="s"/>
      <c r="AX1822" t="s"/>
      <c r="AY1822" t="n">
        <v>937788</v>
      </c>
      <c r="AZ1822" t="s">
        <v>2266</v>
      </c>
      <c r="BA1822" t="s"/>
      <c r="BB1822" t="n">
        <v>31107</v>
      </c>
      <c r="BC1822" t="n">
        <v>13.36288</v>
      </c>
      <c r="BD1822" t="n">
        <v>52.5012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92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2267</v>
      </c>
      <c r="F1823" t="n">
        <v>-1</v>
      </c>
      <c r="G1823" t="s">
        <v>74</v>
      </c>
      <c r="H1823" t="s">
        <v>75</v>
      </c>
      <c r="I1823" t="s"/>
      <c r="J1823" t="s">
        <v>74</v>
      </c>
      <c r="K1823" t="n">
        <v>84</v>
      </c>
      <c r="L1823" t="s">
        <v>76</v>
      </c>
      <c r="M1823" t="s"/>
      <c r="N1823" t="s">
        <v>158</v>
      </c>
      <c r="O1823" t="s">
        <v>78</v>
      </c>
      <c r="P1823" t="s">
        <v>2267</v>
      </c>
      <c r="Q1823" t="s"/>
      <c r="R1823" t="s">
        <v>119</v>
      </c>
      <c r="S1823" t="s">
        <v>777</v>
      </c>
      <c r="T1823" t="s">
        <v>81</v>
      </c>
      <c r="U1823" t="s">
        <v>82</v>
      </c>
      <c r="V1823" t="s">
        <v>83</v>
      </c>
      <c r="W1823" t="s">
        <v>84</v>
      </c>
      <c r="X1823" t="s"/>
      <c r="Y1823" t="s">
        <v>85</v>
      </c>
      <c r="Z1823">
        <f>HYPERLINK("https://hotelmonitor-cachepage.eclerx.com/savepage/tk_15444270889401023_sr_2399.html","info")</f>
        <v/>
      </c>
      <c r="AA1823" t="n">
        <v>-2071751</v>
      </c>
      <c r="AB1823" t="s"/>
      <c r="AC1823" t="s"/>
      <c r="AD1823" t="s">
        <v>86</v>
      </c>
      <c r="AE1823" t="s"/>
      <c r="AF1823" t="s"/>
      <c r="AG1823" t="s"/>
      <c r="AH1823" t="s"/>
      <c r="AI1823" t="s"/>
      <c r="AJ1823" t="s"/>
      <c r="AK1823" t="s">
        <v>87</v>
      </c>
      <c r="AL1823" t="s"/>
      <c r="AM1823" t="s"/>
      <c r="AN1823" t="s">
        <v>88</v>
      </c>
      <c r="AO1823" t="s"/>
      <c r="AP1823" t="n">
        <v>301</v>
      </c>
      <c r="AQ1823" t="s">
        <v>89</v>
      </c>
      <c r="AR1823" t="s"/>
      <c r="AS1823" t="s"/>
      <c r="AT1823" t="s">
        <v>90</v>
      </c>
      <c r="AU1823" t="s"/>
      <c r="AV1823" t="s"/>
      <c r="AW1823" t="s"/>
      <c r="AX1823" t="s"/>
      <c r="AY1823" t="n">
        <v>2071751</v>
      </c>
      <c r="AZ1823" t="s">
        <v>2268</v>
      </c>
      <c r="BA1823" t="s"/>
      <c r="BB1823" t="n">
        <v>50935</v>
      </c>
      <c r="BC1823" t="n">
        <v>13.409098</v>
      </c>
      <c r="BD1823" t="n">
        <v>52.534097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92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2267</v>
      </c>
      <c r="F1824" t="n">
        <v>-1</v>
      </c>
      <c r="G1824" t="s">
        <v>74</v>
      </c>
      <c r="H1824" t="s">
        <v>75</v>
      </c>
      <c r="I1824" t="s"/>
      <c r="J1824" t="s">
        <v>74</v>
      </c>
      <c r="K1824" t="n">
        <v>94</v>
      </c>
      <c r="L1824" t="s">
        <v>76</v>
      </c>
      <c r="M1824" t="s"/>
      <c r="N1824" t="s">
        <v>121</v>
      </c>
      <c r="O1824" t="s">
        <v>78</v>
      </c>
      <c r="P1824" t="s">
        <v>2267</v>
      </c>
      <c r="Q1824" t="s"/>
      <c r="R1824" t="s">
        <v>119</v>
      </c>
      <c r="S1824" t="s">
        <v>330</v>
      </c>
      <c r="T1824" t="s">
        <v>81</v>
      </c>
      <c r="U1824" t="s">
        <v>82</v>
      </c>
      <c r="V1824" t="s">
        <v>83</v>
      </c>
      <c r="W1824" t="s">
        <v>84</v>
      </c>
      <c r="X1824" t="s"/>
      <c r="Y1824" t="s">
        <v>85</v>
      </c>
      <c r="Z1824">
        <f>HYPERLINK("https://hotelmonitor-cachepage.eclerx.com/savepage/tk_15444270889401023_sr_2399.html","info")</f>
        <v/>
      </c>
      <c r="AA1824" t="n">
        <v>-2071751</v>
      </c>
      <c r="AB1824" t="s"/>
      <c r="AC1824" t="s"/>
      <c r="AD1824" t="s">
        <v>86</v>
      </c>
      <c r="AE1824" t="s"/>
      <c r="AF1824" t="s"/>
      <c r="AG1824" t="s"/>
      <c r="AH1824" t="s"/>
      <c r="AI1824" t="s"/>
      <c r="AJ1824" t="s"/>
      <c r="AK1824" t="s">
        <v>87</v>
      </c>
      <c r="AL1824" t="s"/>
      <c r="AM1824" t="s"/>
      <c r="AN1824" t="s">
        <v>88</v>
      </c>
      <c r="AO1824" t="s"/>
      <c r="AP1824" t="n">
        <v>301</v>
      </c>
      <c r="AQ1824" t="s">
        <v>89</v>
      </c>
      <c r="AR1824" t="s"/>
      <c r="AS1824" t="s"/>
      <c r="AT1824" t="s">
        <v>90</v>
      </c>
      <c r="AU1824" t="s"/>
      <c r="AV1824" t="s"/>
      <c r="AW1824" t="s"/>
      <c r="AX1824" t="s"/>
      <c r="AY1824" t="n">
        <v>2071751</v>
      </c>
      <c r="AZ1824" t="s">
        <v>2268</v>
      </c>
      <c r="BA1824" t="s"/>
      <c r="BB1824" t="n">
        <v>50935</v>
      </c>
      <c r="BC1824" t="n">
        <v>13.409098</v>
      </c>
      <c r="BD1824" t="n">
        <v>52.534097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92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2267</v>
      </c>
      <c r="F1825" t="n">
        <v>-1</v>
      </c>
      <c r="G1825" t="s">
        <v>74</v>
      </c>
      <c r="H1825" t="s">
        <v>75</v>
      </c>
      <c r="I1825" t="s"/>
      <c r="J1825" t="s">
        <v>74</v>
      </c>
      <c r="K1825" t="n">
        <v>106</v>
      </c>
      <c r="L1825" t="s">
        <v>76</v>
      </c>
      <c r="M1825" t="s"/>
      <c r="N1825" t="s">
        <v>623</v>
      </c>
      <c r="O1825" t="s">
        <v>78</v>
      </c>
      <c r="P1825" t="s">
        <v>2267</v>
      </c>
      <c r="Q1825" t="s"/>
      <c r="R1825" t="s">
        <v>119</v>
      </c>
      <c r="S1825" t="s">
        <v>820</v>
      </c>
      <c r="T1825" t="s">
        <v>81</v>
      </c>
      <c r="U1825" t="s">
        <v>82</v>
      </c>
      <c r="V1825" t="s">
        <v>83</v>
      </c>
      <c r="W1825" t="s">
        <v>84</v>
      </c>
      <c r="X1825" t="s"/>
      <c r="Y1825" t="s">
        <v>85</v>
      </c>
      <c r="Z1825">
        <f>HYPERLINK("https://hotelmonitor-cachepage.eclerx.com/savepage/tk_15444270889401023_sr_2399.html","info")</f>
        <v/>
      </c>
      <c r="AA1825" t="n">
        <v>-2071751</v>
      </c>
      <c r="AB1825" t="s"/>
      <c r="AC1825" t="s"/>
      <c r="AD1825" t="s">
        <v>86</v>
      </c>
      <c r="AE1825" t="s"/>
      <c r="AF1825" t="s"/>
      <c r="AG1825" t="s"/>
      <c r="AH1825" t="s"/>
      <c r="AI1825" t="s"/>
      <c r="AJ1825" t="s"/>
      <c r="AK1825" t="s">
        <v>87</v>
      </c>
      <c r="AL1825" t="s"/>
      <c r="AM1825" t="s"/>
      <c r="AN1825" t="s">
        <v>88</v>
      </c>
      <c r="AO1825" t="s"/>
      <c r="AP1825" t="n">
        <v>301</v>
      </c>
      <c r="AQ1825" t="s">
        <v>89</v>
      </c>
      <c r="AR1825" t="s"/>
      <c r="AS1825" t="s"/>
      <c r="AT1825" t="s">
        <v>90</v>
      </c>
      <c r="AU1825" t="s"/>
      <c r="AV1825" t="s"/>
      <c r="AW1825" t="s"/>
      <c r="AX1825" t="s"/>
      <c r="AY1825" t="n">
        <v>2071751</v>
      </c>
      <c r="AZ1825" t="s">
        <v>2268</v>
      </c>
      <c r="BA1825" t="s"/>
      <c r="BB1825" t="n">
        <v>50935</v>
      </c>
      <c r="BC1825" t="n">
        <v>13.409098</v>
      </c>
      <c r="BD1825" t="n">
        <v>52.534097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92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2267</v>
      </c>
      <c r="F1826" t="n">
        <v>-1</v>
      </c>
      <c r="G1826" t="s">
        <v>74</v>
      </c>
      <c r="H1826" t="s">
        <v>75</v>
      </c>
      <c r="I1826" t="s"/>
      <c r="J1826" t="s">
        <v>74</v>
      </c>
      <c r="K1826" t="n">
        <v>112</v>
      </c>
      <c r="L1826" t="s">
        <v>76</v>
      </c>
      <c r="M1826" t="s"/>
      <c r="N1826" t="s">
        <v>298</v>
      </c>
      <c r="O1826" t="s">
        <v>78</v>
      </c>
      <c r="P1826" t="s">
        <v>2267</v>
      </c>
      <c r="Q1826" t="s"/>
      <c r="R1826" t="s">
        <v>119</v>
      </c>
      <c r="S1826" t="s">
        <v>780</v>
      </c>
      <c r="T1826" t="s">
        <v>81</v>
      </c>
      <c r="U1826" t="s">
        <v>82</v>
      </c>
      <c r="V1826" t="s">
        <v>83</v>
      </c>
      <c r="W1826" t="s">
        <v>108</v>
      </c>
      <c r="X1826" t="s"/>
      <c r="Y1826" t="s">
        <v>85</v>
      </c>
      <c r="Z1826">
        <f>HYPERLINK("https://hotelmonitor-cachepage.eclerx.com/savepage/tk_15444270889401023_sr_2399.html","info")</f>
        <v/>
      </c>
      <c r="AA1826" t="n">
        <v>-2071751</v>
      </c>
      <c r="AB1826" t="s"/>
      <c r="AC1826" t="s"/>
      <c r="AD1826" t="s">
        <v>86</v>
      </c>
      <c r="AE1826" t="s"/>
      <c r="AF1826" t="s"/>
      <c r="AG1826" t="s"/>
      <c r="AH1826" t="s"/>
      <c r="AI1826" t="s"/>
      <c r="AJ1826" t="s"/>
      <c r="AK1826" t="s">
        <v>87</v>
      </c>
      <c r="AL1826" t="s"/>
      <c r="AM1826" t="s"/>
      <c r="AN1826" t="s">
        <v>88</v>
      </c>
      <c r="AO1826" t="s"/>
      <c r="AP1826" t="n">
        <v>301</v>
      </c>
      <c r="AQ1826" t="s">
        <v>89</v>
      </c>
      <c r="AR1826" t="s"/>
      <c r="AS1826" t="s"/>
      <c r="AT1826" t="s">
        <v>90</v>
      </c>
      <c r="AU1826" t="s"/>
      <c r="AV1826" t="s"/>
      <c r="AW1826" t="s"/>
      <c r="AX1826" t="s"/>
      <c r="AY1826" t="n">
        <v>2071751</v>
      </c>
      <c r="AZ1826" t="s">
        <v>2268</v>
      </c>
      <c r="BA1826" t="s"/>
      <c r="BB1826" t="n">
        <v>50935</v>
      </c>
      <c r="BC1826" t="n">
        <v>13.409098</v>
      </c>
      <c r="BD1826" t="n">
        <v>52.534097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92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2269</v>
      </c>
      <c r="F1827" t="n">
        <v>76848</v>
      </c>
      <c r="G1827" t="s">
        <v>74</v>
      </c>
      <c r="H1827" t="s">
        <v>75</v>
      </c>
      <c r="I1827" t="s"/>
      <c r="J1827" t="s">
        <v>74</v>
      </c>
      <c r="K1827" t="n">
        <v>71.41</v>
      </c>
      <c r="L1827" t="s">
        <v>76</v>
      </c>
      <c r="M1827" t="s"/>
      <c r="N1827" t="s">
        <v>158</v>
      </c>
      <c r="O1827" t="s">
        <v>78</v>
      </c>
      <c r="P1827" t="s">
        <v>2270</v>
      </c>
      <c r="Q1827" t="s"/>
      <c r="R1827" t="s">
        <v>119</v>
      </c>
      <c r="S1827" t="s">
        <v>2271</v>
      </c>
      <c r="T1827" t="s">
        <v>81</v>
      </c>
      <c r="U1827" t="s">
        <v>82</v>
      </c>
      <c r="V1827" t="s">
        <v>83</v>
      </c>
      <c r="W1827" t="s">
        <v>108</v>
      </c>
      <c r="X1827" t="s"/>
      <c r="Y1827" t="s">
        <v>85</v>
      </c>
      <c r="Z1827">
        <f>HYPERLINK("https://hotelmonitor-cachepage.eclerx.com/savepage/tk_15444275619994073_sr_2399.html","info")</f>
        <v/>
      </c>
      <c r="AA1827" t="n">
        <v>17193</v>
      </c>
      <c r="AB1827" t="s"/>
      <c r="AC1827" t="s"/>
      <c r="AD1827" t="s">
        <v>86</v>
      </c>
      <c r="AE1827" t="s"/>
      <c r="AF1827" t="s"/>
      <c r="AG1827" t="s"/>
      <c r="AH1827" t="s"/>
      <c r="AI1827" t="s"/>
      <c r="AJ1827" t="s"/>
      <c r="AK1827" t="s">
        <v>87</v>
      </c>
      <c r="AL1827" t="s"/>
      <c r="AM1827" t="s"/>
      <c r="AN1827" t="s">
        <v>88</v>
      </c>
      <c r="AO1827" t="s"/>
      <c r="AP1827" t="n">
        <v>443</v>
      </c>
      <c r="AQ1827" t="s">
        <v>89</v>
      </c>
      <c r="AR1827" t="s"/>
      <c r="AS1827" t="s"/>
      <c r="AT1827" t="s">
        <v>90</v>
      </c>
      <c r="AU1827" t="s"/>
      <c r="AV1827" t="s"/>
      <c r="AW1827" t="s"/>
      <c r="AX1827" t="s"/>
      <c r="AY1827" t="n">
        <v>2517386</v>
      </c>
      <c r="AZ1827" t="s">
        <v>2272</v>
      </c>
      <c r="BA1827" t="s"/>
      <c r="BB1827" t="n">
        <v>145261</v>
      </c>
      <c r="BC1827" t="n">
        <v>13.312244</v>
      </c>
      <c r="BD1827" t="n">
        <v>52.500094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92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2269</v>
      </c>
      <c r="F1828" t="n">
        <v>76848</v>
      </c>
      <c r="G1828" t="s">
        <v>74</v>
      </c>
      <c r="H1828" t="s">
        <v>75</v>
      </c>
      <c r="I1828" t="s"/>
      <c r="J1828" t="s">
        <v>74</v>
      </c>
      <c r="K1828" t="n">
        <v>78.2</v>
      </c>
      <c r="L1828" t="s">
        <v>76</v>
      </c>
      <c r="M1828" t="s"/>
      <c r="N1828" t="s">
        <v>2273</v>
      </c>
      <c r="O1828" t="s">
        <v>78</v>
      </c>
      <c r="P1828" t="s">
        <v>2270</v>
      </c>
      <c r="Q1828" t="s"/>
      <c r="R1828" t="s">
        <v>119</v>
      </c>
      <c r="S1828" t="s">
        <v>2274</v>
      </c>
      <c r="T1828" t="s">
        <v>81</v>
      </c>
      <c r="U1828" t="s">
        <v>82</v>
      </c>
      <c r="V1828" t="s">
        <v>83</v>
      </c>
      <c r="W1828" t="s">
        <v>84</v>
      </c>
      <c r="X1828" t="s"/>
      <c r="Y1828" t="s">
        <v>85</v>
      </c>
      <c r="Z1828">
        <f>HYPERLINK("https://hotelmonitor-cachepage.eclerx.com/savepage/tk_15444275619994073_sr_2399.html","info")</f>
        <v/>
      </c>
      <c r="AA1828" t="n">
        <v>17193</v>
      </c>
      <c r="AB1828" t="s"/>
      <c r="AC1828" t="s"/>
      <c r="AD1828" t="s">
        <v>86</v>
      </c>
      <c r="AE1828" t="s"/>
      <c r="AF1828" t="s"/>
      <c r="AG1828" t="s"/>
      <c r="AH1828" t="s"/>
      <c r="AI1828" t="s"/>
      <c r="AJ1828" t="s"/>
      <c r="AK1828" t="s">
        <v>87</v>
      </c>
      <c r="AL1828" t="s"/>
      <c r="AM1828" t="s"/>
      <c r="AN1828" t="s">
        <v>88</v>
      </c>
      <c r="AO1828" t="s"/>
      <c r="AP1828" t="n">
        <v>443</v>
      </c>
      <c r="AQ1828" t="s">
        <v>89</v>
      </c>
      <c r="AR1828" t="s"/>
      <c r="AS1828" t="s"/>
      <c r="AT1828" t="s">
        <v>90</v>
      </c>
      <c r="AU1828" t="s"/>
      <c r="AV1828" t="s"/>
      <c r="AW1828" t="s"/>
      <c r="AX1828" t="s"/>
      <c r="AY1828" t="n">
        <v>2517386</v>
      </c>
      <c r="AZ1828" t="s">
        <v>2272</v>
      </c>
      <c r="BA1828" t="s"/>
      <c r="BB1828" t="n">
        <v>145261</v>
      </c>
      <c r="BC1828" t="n">
        <v>13.312244</v>
      </c>
      <c r="BD1828" t="n">
        <v>52.500094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92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2269</v>
      </c>
      <c r="F1829" t="n">
        <v>76848</v>
      </c>
      <c r="G1829" t="s">
        <v>74</v>
      </c>
      <c r="H1829" t="s">
        <v>75</v>
      </c>
      <c r="I1829" t="s"/>
      <c r="J1829" t="s">
        <v>74</v>
      </c>
      <c r="K1829" t="n">
        <v>78.2</v>
      </c>
      <c r="L1829" t="s">
        <v>76</v>
      </c>
      <c r="M1829" t="s"/>
      <c r="N1829" t="s">
        <v>2275</v>
      </c>
      <c r="O1829" t="s">
        <v>78</v>
      </c>
      <c r="P1829" t="s">
        <v>2270</v>
      </c>
      <c r="Q1829" t="s"/>
      <c r="R1829" t="s">
        <v>119</v>
      </c>
      <c r="S1829" t="s">
        <v>2274</v>
      </c>
      <c r="T1829" t="s">
        <v>81</v>
      </c>
      <c r="U1829" t="s">
        <v>82</v>
      </c>
      <c r="V1829" t="s">
        <v>83</v>
      </c>
      <c r="W1829" t="s">
        <v>84</v>
      </c>
      <c r="X1829" t="s"/>
      <c r="Y1829" t="s">
        <v>85</v>
      </c>
      <c r="Z1829">
        <f>HYPERLINK("https://hotelmonitor-cachepage.eclerx.com/savepage/tk_15444275619994073_sr_2399.html","info")</f>
        <v/>
      </c>
      <c r="AA1829" t="n">
        <v>17193</v>
      </c>
      <c r="AB1829" t="s"/>
      <c r="AC1829" t="s"/>
      <c r="AD1829" t="s">
        <v>86</v>
      </c>
      <c r="AE1829" t="s"/>
      <c r="AF1829" t="s"/>
      <c r="AG1829" t="s"/>
      <c r="AH1829" t="s"/>
      <c r="AI1829" t="s"/>
      <c r="AJ1829" t="s"/>
      <c r="AK1829" t="s">
        <v>87</v>
      </c>
      <c r="AL1829" t="s"/>
      <c r="AM1829" t="s"/>
      <c r="AN1829" t="s">
        <v>88</v>
      </c>
      <c r="AO1829" t="s"/>
      <c r="AP1829" t="n">
        <v>443</v>
      </c>
      <c r="AQ1829" t="s">
        <v>89</v>
      </c>
      <c r="AR1829" t="s"/>
      <c r="AS1829" t="s"/>
      <c r="AT1829" t="s">
        <v>90</v>
      </c>
      <c r="AU1829" t="s"/>
      <c r="AV1829" t="s"/>
      <c r="AW1829" t="s"/>
      <c r="AX1829" t="s"/>
      <c r="AY1829" t="n">
        <v>2517386</v>
      </c>
      <c r="AZ1829" t="s">
        <v>2272</v>
      </c>
      <c r="BA1829" t="s"/>
      <c r="BB1829" t="n">
        <v>145261</v>
      </c>
      <c r="BC1829" t="n">
        <v>13.312244</v>
      </c>
      <c r="BD1829" t="n">
        <v>52.500094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92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2269</v>
      </c>
      <c r="F1830" t="n">
        <v>76848</v>
      </c>
      <c r="G1830" t="s">
        <v>74</v>
      </c>
      <c r="H1830" t="s">
        <v>75</v>
      </c>
      <c r="I1830" t="s"/>
      <c r="J1830" t="s">
        <v>74</v>
      </c>
      <c r="K1830" t="n">
        <v>83.42</v>
      </c>
      <c r="L1830" t="s">
        <v>76</v>
      </c>
      <c r="M1830" t="s"/>
      <c r="N1830" t="s">
        <v>327</v>
      </c>
      <c r="O1830" t="s">
        <v>78</v>
      </c>
      <c r="P1830" t="s">
        <v>2270</v>
      </c>
      <c r="Q1830" t="s"/>
      <c r="R1830" t="s">
        <v>119</v>
      </c>
      <c r="S1830" t="s">
        <v>2276</v>
      </c>
      <c r="T1830" t="s">
        <v>81</v>
      </c>
      <c r="U1830" t="s">
        <v>82</v>
      </c>
      <c r="V1830" t="s">
        <v>83</v>
      </c>
      <c r="W1830" t="s">
        <v>108</v>
      </c>
      <c r="X1830" t="s"/>
      <c r="Y1830" t="s">
        <v>85</v>
      </c>
      <c r="Z1830">
        <f>HYPERLINK("https://hotelmonitor-cachepage.eclerx.com/savepage/tk_15444275619994073_sr_2399.html","info")</f>
        <v/>
      </c>
      <c r="AA1830" t="n">
        <v>17193</v>
      </c>
      <c r="AB1830" t="s"/>
      <c r="AC1830" t="s"/>
      <c r="AD1830" t="s">
        <v>86</v>
      </c>
      <c r="AE1830" t="s"/>
      <c r="AF1830" t="s"/>
      <c r="AG1830" t="s"/>
      <c r="AH1830" t="s"/>
      <c r="AI1830" t="s"/>
      <c r="AJ1830" t="s"/>
      <c r="AK1830" t="s">
        <v>87</v>
      </c>
      <c r="AL1830" t="s"/>
      <c r="AM1830" t="s"/>
      <c r="AN1830" t="s">
        <v>88</v>
      </c>
      <c r="AO1830" t="s"/>
      <c r="AP1830" t="n">
        <v>443</v>
      </c>
      <c r="AQ1830" t="s">
        <v>89</v>
      </c>
      <c r="AR1830" t="s"/>
      <c r="AS1830" t="s"/>
      <c r="AT1830" t="s">
        <v>90</v>
      </c>
      <c r="AU1830" t="s"/>
      <c r="AV1830" t="s"/>
      <c r="AW1830" t="s"/>
      <c r="AX1830" t="s"/>
      <c r="AY1830" t="n">
        <v>2517386</v>
      </c>
      <c r="AZ1830" t="s">
        <v>2272</v>
      </c>
      <c r="BA1830" t="s"/>
      <c r="BB1830" t="n">
        <v>145261</v>
      </c>
      <c r="BC1830" t="n">
        <v>13.312244</v>
      </c>
      <c r="BD1830" t="n">
        <v>52.500094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92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2269</v>
      </c>
      <c r="F1831" t="n">
        <v>76848</v>
      </c>
      <c r="G1831" t="s">
        <v>74</v>
      </c>
      <c r="H1831" t="s">
        <v>75</v>
      </c>
      <c r="I1831" t="s"/>
      <c r="J1831" t="s">
        <v>74</v>
      </c>
      <c r="K1831" t="n">
        <v>89.34999999999999</v>
      </c>
      <c r="L1831" t="s">
        <v>76</v>
      </c>
      <c r="M1831" t="s"/>
      <c r="N1831" t="s">
        <v>327</v>
      </c>
      <c r="O1831" t="s">
        <v>78</v>
      </c>
      <c r="P1831" t="s">
        <v>2270</v>
      </c>
      <c r="Q1831" t="s"/>
      <c r="R1831" t="s">
        <v>119</v>
      </c>
      <c r="S1831" t="s">
        <v>2277</v>
      </c>
      <c r="T1831" t="s">
        <v>81</v>
      </c>
      <c r="U1831" t="s">
        <v>82</v>
      </c>
      <c r="V1831" t="s">
        <v>83</v>
      </c>
      <c r="W1831" t="s">
        <v>108</v>
      </c>
      <c r="X1831" t="s"/>
      <c r="Y1831" t="s">
        <v>85</v>
      </c>
      <c r="Z1831">
        <f>HYPERLINK("https://hotelmonitor-cachepage.eclerx.com/savepage/tk_15444275619994073_sr_2399.html","info")</f>
        <v/>
      </c>
      <c r="AA1831" t="n">
        <v>17193</v>
      </c>
      <c r="AB1831" t="s"/>
      <c r="AC1831" t="s"/>
      <c r="AD1831" t="s">
        <v>86</v>
      </c>
      <c r="AE1831" t="s"/>
      <c r="AF1831" t="s"/>
      <c r="AG1831" t="s"/>
      <c r="AH1831" t="s"/>
      <c r="AI1831" t="s"/>
      <c r="AJ1831" t="s"/>
      <c r="AK1831" t="s">
        <v>87</v>
      </c>
      <c r="AL1831" t="s"/>
      <c r="AM1831" t="s"/>
      <c r="AN1831" t="s">
        <v>88</v>
      </c>
      <c r="AO1831" t="s"/>
      <c r="AP1831" t="n">
        <v>443</v>
      </c>
      <c r="AQ1831" t="s">
        <v>89</v>
      </c>
      <c r="AR1831" t="s"/>
      <c r="AS1831" t="s"/>
      <c r="AT1831" t="s">
        <v>90</v>
      </c>
      <c r="AU1831" t="s"/>
      <c r="AV1831" t="s"/>
      <c r="AW1831" t="s"/>
      <c r="AX1831" t="s"/>
      <c r="AY1831" t="n">
        <v>2517386</v>
      </c>
      <c r="AZ1831" t="s">
        <v>2272</v>
      </c>
      <c r="BA1831" t="s"/>
      <c r="BB1831" t="n">
        <v>145261</v>
      </c>
      <c r="BC1831" t="n">
        <v>13.312244</v>
      </c>
      <c r="BD1831" t="n">
        <v>52.500094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92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2269</v>
      </c>
      <c r="F1832" t="n">
        <v>76848</v>
      </c>
      <c r="G1832" t="s">
        <v>74</v>
      </c>
      <c r="H1832" t="s">
        <v>75</v>
      </c>
      <c r="I1832" t="s"/>
      <c r="J1832" t="s">
        <v>74</v>
      </c>
      <c r="K1832" t="n">
        <v>92.12</v>
      </c>
      <c r="L1832" t="s">
        <v>76</v>
      </c>
      <c r="M1832" t="s"/>
      <c r="N1832" t="s">
        <v>224</v>
      </c>
      <c r="O1832" t="s">
        <v>78</v>
      </c>
      <c r="P1832" t="s">
        <v>2270</v>
      </c>
      <c r="Q1832" t="s"/>
      <c r="R1832" t="s">
        <v>119</v>
      </c>
      <c r="S1832" t="s">
        <v>2278</v>
      </c>
      <c r="T1832" t="s">
        <v>81</v>
      </c>
      <c r="U1832" t="s">
        <v>82</v>
      </c>
      <c r="V1832" t="s">
        <v>83</v>
      </c>
      <c r="W1832" t="s">
        <v>84</v>
      </c>
      <c r="X1832" t="s"/>
      <c r="Y1832" t="s">
        <v>85</v>
      </c>
      <c r="Z1832">
        <f>HYPERLINK("https://hotelmonitor-cachepage.eclerx.com/savepage/tk_15444275619994073_sr_2399.html","info")</f>
        <v/>
      </c>
      <c r="AA1832" t="n">
        <v>17193</v>
      </c>
      <c r="AB1832" t="s"/>
      <c r="AC1832" t="s"/>
      <c r="AD1832" t="s">
        <v>86</v>
      </c>
      <c r="AE1832" t="s"/>
      <c r="AF1832" t="s"/>
      <c r="AG1832" t="s"/>
      <c r="AH1832" t="s"/>
      <c r="AI1832" t="s"/>
      <c r="AJ1832" t="s"/>
      <c r="AK1832" t="s">
        <v>87</v>
      </c>
      <c r="AL1832" t="s"/>
      <c r="AM1832" t="s"/>
      <c r="AN1832" t="s">
        <v>88</v>
      </c>
      <c r="AO1832" t="s"/>
      <c r="AP1832" t="n">
        <v>443</v>
      </c>
      <c r="AQ1832" t="s">
        <v>89</v>
      </c>
      <c r="AR1832" t="s"/>
      <c r="AS1832" t="s"/>
      <c r="AT1832" t="s">
        <v>90</v>
      </c>
      <c r="AU1832" t="s"/>
      <c r="AV1832" t="s"/>
      <c r="AW1832" t="s"/>
      <c r="AX1832" t="s"/>
      <c r="AY1832" t="n">
        <v>2517386</v>
      </c>
      <c r="AZ1832" t="s">
        <v>2272</v>
      </c>
      <c r="BA1832" t="s"/>
      <c r="BB1832" t="n">
        <v>145261</v>
      </c>
      <c r="BC1832" t="n">
        <v>13.312244</v>
      </c>
      <c r="BD1832" t="n">
        <v>52.500094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92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2269</v>
      </c>
      <c r="F1833" t="n">
        <v>76848</v>
      </c>
      <c r="G1833" t="s">
        <v>74</v>
      </c>
      <c r="H1833" t="s">
        <v>75</v>
      </c>
      <c r="I1833" t="s"/>
      <c r="J1833" t="s">
        <v>74</v>
      </c>
      <c r="K1833" t="n">
        <v>102.35</v>
      </c>
      <c r="L1833" t="s">
        <v>76</v>
      </c>
      <c r="M1833" t="s"/>
      <c r="N1833" t="s">
        <v>224</v>
      </c>
      <c r="O1833" t="s">
        <v>78</v>
      </c>
      <c r="P1833" t="s">
        <v>2270</v>
      </c>
      <c r="Q1833" t="s"/>
      <c r="R1833" t="s">
        <v>119</v>
      </c>
      <c r="S1833" t="s">
        <v>2279</v>
      </c>
      <c r="T1833" t="s">
        <v>81</v>
      </c>
      <c r="U1833" t="s">
        <v>82</v>
      </c>
      <c r="V1833" t="s">
        <v>83</v>
      </c>
      <c r="W1833" t="s">
        <v>84</v>
      </c>
      <c r="X1833" t="s"/>
      <c r="Y1833" t="s">
        <v>85</v>
      </c>
      <c r="Z1833">
        <f>HYPERLINK("https://hotelmonitor-cachepage.eclerx.com/savepage/tk_15444275619994073_sr_2399.html","info")</f>
        <v/>
      </c>
      <c r="AA1833" t="n">
        <v>17193</v>
      </c>
      <c r="AB1833" t="s"/>
      <c r="AC1833" t="s"/>
      <c r="AD1833" t="s">
        <v>86</v>
      </c>
      <c r="AE1833" t="s"/>
      <c r="AF1833" t="s"/>
      <c r="AG1833" t="s"/>
      <c r="AH1833" t="s"/>
      <c r="AI1833" t="s"/>
      <c r="AJ1833" t="s"/>
      <c r="AK1833" t="s">
        <v>87</v>
      </c>
      <c r="AL1833" t="s"/>
      <c r="AM1833" t="s"/>
      <c r="AN1833" t="s">
        <v>88</v>
      </c>
      <c r="AO1833" t="s"/>
      <c r="AP1833" t="n">
        <v>443</v>
      </c>
      <c r="AQ1833" t="s">
        <v>89</v>
      </c>
      <c r="AR1833" t="s"/>
      <c r="AS1833" t="s"/>
      <c r="AT1833" t="s">
        <v>90</v>
      </c>
      <c r="AU1833" t="s"/>
      <c r="AV1833" t="s"/>
      <c r="AW1833" t="s"/>
      <c r="AX1833" t="s"/>
      <c r="AY1833" t="n">
        <v>2517386</v>
      </c>
      <c r="AZ1833" t="s">
        <v>2272</v>
      </c>
      <c r="BA1833" t="s"/>
      <c r="BB1833" t="n">
        <v>145261</v>
      </c>
      <c r="BC1833" t="n">
        <v>13.312244</v>
      </c>
      <c r="BD1833" t="n">
        <v>52.500094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92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2269</v>
      </c>
      <c r="F1834" t="n">
        <v>76848</v>
      </c>
      <c r="G1834" t="s">
        <v>74</v>
      </c>
      <c r="H1834" t="s">
        <v>75</v>
      </c>
      <c r="I1834" t="s"/>
      <c r="J1834" t="s">
        <v>74</v>
      </c>
      <c r="K1834" t="n">
        <v>104.12</v>
      </c>
      <c r="L1834" t="s">
        <v>76</v>
      </c>
      <c r="M1834" t="s"/>
      <c r="N1834" t="s">
        <v>224</v>
      </c>
      <c r="O1834" t="s">
        <v>78</v>
      </c>
      <c r="P1834" t="s">
        <v>2270</v>
      </c>
      <c r="Q1834" t="s"/>
      <c r="R1834" t="s">
        <v>119</v>
      </c>
      <c r="S1834" t="s">
        <v>2280</v>
      </c>
      <c r="T1834" t="s">
        <v>81</v>
      </c>
      <c r="U1834" t="s">
        <v>82</v>
      </c>
      <c r="V1834" t="s">
        <v>83</v>
      </c>
      <c r="W1834" t="s">
        <v>108</v>
      </c>
      <c r="X1834" t="s"/>
      <c r="Y1834" t="s">
        <v>85</v>
      </c>
      <c r="Z1834">
        <f>HYPERLINK("https://hotelmonitor-cachepage.eclerx.com/savepage/tk_15444275619994073_sr_2399.html","info")</f>
        <v/>
      </c>
      <c r="AA1834" t="n">
        <v>17193</v>
      </c>
      <c r="AB1834" t="s"/>
      <c r="AC1834" t="s"/>
      <c r="AD1834" t="s">
        <v>86</v>
      </c>
      <c r="AE1834" t="s"/>
      <c r="AF1834" t="s"/>
      <c r="AG1834" t="s"/>
      <c r="AH1834" t="s"/>
      <c r="AI1834" t="s"/>
      <c r="AJ1834" t="s"/>
      <c r="AK1834" t="s">
        <v>87</v>
      </c>
      <c r="AL1834" t="s"/>
      <c r="AM1834" t="s"/>
      <c r="AN1834" t="s">
        <v>88</v>
      </c>
      <c r="AO1834" t="s"/>
      <c r="AP1834" t="n">
        <v>443</v>
      </c>
      <c r="AQ1834" t="s">
        <v>89</v>
      </c>
      <c r="AR1834" t="s"/>
      <c r="AS1834" t="s"/>
      <c r="AT1834" t="s">
        <v>90</v>
      </c>
      <c r="AU1834" t="s"/>
      <c r="AV1834" t="s"/>
      <c r="AW1834" t="s"/>
      <c r="AX1834" t="s"/>
      <c r="AY1834" t="n">
        <v>2517386</v>
      </c>
      <c r="AZ1834" t="s">
        <v>2272</v>
      </c>
      <c r="BA1834" t="s"/>
      <c r="BB1834" t="n">
        <v>145261</v>
      </c>
      <c r="BC1834" t="n">
        <v>13.312244</v>
      </c>
      <c r="BD1834" t="n">
        <v>52.500094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92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2269</v>
      </c>
      <c r="F1835" t="n">
        <v>76848</v>
      </c>
      <c r="G1835" t="s">
        <v>74</v>
      </c>
      <c r="H1835" t="s">
        <v>75</v>
      </c>
      <c r="I1835" t="s"/>
      <c r="J1835" t="s">
        <v>74</v>
      </c>
      <c r="K1835" t="n">
        <v>112.35</v>
      </c>
      <c r="L1835" t="s">
        <v>76</v>
      </c>
      <c r="M1835" t="s"/>
      <c r="N1835" t="s">
        <v>224</v>
      </c>
      <c r="O1835" t="s">
        <v>78</v>
      </c>
      <c r="P1835" t="s">
        <v>2270</v>
      </c>
      <c r="Q1835" t="s"/>
      <c r="R1835" t="s">
        <v>119</v>
      </c>
      <c r="S1835" t="s">
        <v>1796</v>
      </c>
      <c r="T1835" t="s">
        <v>81</v>
      </c>
      <c r="U1835" t="s">
        <v>82</v>
      </c>
      <c r="V1835" t="s">
        <v>83</v>
      </c>
      <c r="W1835" t="s">
        <v>108</v>
      </c>
      <c r="X1835" t="s"/>
      <c r="Y1835" t="s">
        <v>85</v>
      </c>
      <c r="Z1835">
        <f>HYPERLINK("https://hotelmonitor-cachepage.eclerx.com/savepage/tk_15444275619994073_sr_2399.html","info")</f>
        <v/>
      </c>
      <c r="AA1835" t="n">
        <v>17193</v>
      </c>
      <c r="AB1835" t="s"/>
      <c r="AC1835" t="s"/>
      <c r="AD1835" t="s">
        <v>86</v>
      </c>
      <c r="AE1835" t="s"/>
      <c r="AF1835" t="s"/>
      <c r="AG1835" t="s"/>
      <c r="AH1835" t="s"/>
      <c r="AI1835" t="s"/>
      <c r="AJ1835" t="s"/>
      <c r="AK1835" t="s">
        <v>87</v>
      </c>
      <c r="AL1835" t="s"/>
      <c r="AM1835" t="s"/>
      <c r="AN1835" t="s">
        <v>88</v>
      </c>
      <c r="AO1835" t="s"/>
      <c r="AP1835" t="n">
        <v>443</v>
      </c>
      <c r="AQ1835" t="s">
        <v>89</v>
      </c>
      <c r="AR1835" t="s"/>
      <c r="AS1835" t="s"/>
      <c r="AT1835" t="s">
        <v>90</v>
      </c>
      <c r="AU1835" t="s"/>
      <c r="AV1835" t="s"/>
      <c r="AW1835" t="s"/>
      <c r="AX1835" t="s"/>
      <c r="AY1835" t="n">
        <v>2517386</v>
      </c>
      <c r="AZ1835" t="s">
        <v>2272</v>
      </c>
      <c r="BA1835" t="s"/>
      <c r="BB1835" t="n">
        <v>145261</v>
      </c>
      <c r="BC1835" t="n">
        <v>13.312244</v>
      </c>
      <c r="BD1835" t="n">
        <v>52.500094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92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2269</v>
      </c>
      <c r="F1836" t="n">
        <v>76848</v>
      </c>
      <c r="G1836" t="s">
        <v>74</v>
      </c>
      <c r="H1836" t="s">
        <v>75</v>
      </c>
      <c r="I1836" t="s"/>
      <c r="J1836" t="s">
        <v>74</v>
      </c>
      <c r="K1836" t="n">
        <v>133.52</v>
      </c>
      <c r="L1836" t="s">
        <v>76</v>
      </c>
      <c r="M1836" t="s"/>
      <c r="N1836" t="s">
        <v>219</v>
      </c>
      <c r="O1836" t="s">
        <v>78</v>
      </c>
      <c r="P1836" t="s">
        <v>2270</v>
      </c>
      <c r="Q1836" t="s"/>
      <c r="R1836" t="s">
        <v>119</v>
      </c>
      <c r="S1836" t="s">
        <v>2281</v>
      </c>
      <c r="T1836" t="s">
        <v>81</v>
      </c>
      <c r="U1836" t="s">
        <v>82</v>
      </c>
      <c r="V1836" t="s">
        <v>83</v>
      </c>
      <c r="W1836" t="s">
        <v>84</v>
      </c>
      <c r="X1836" t="s"/>
      <c r="Y1836" t="s">
        <v>85</v>
      </c>
      <c r="Z1836">
        <f>HYPERLINK("https://hotelmonitor-cachepage.eclerx.com/savepage/tk_15444275619994073_sr_2399.html","info")</f>
        <v/>
      </c>
      <c r="AA1836" t="n">
        <v>17193</v>
      </c>
      <c r="AB1836" t="s"/>
      <c r="AC1836" t="s"/>
      <c r="AD1836" t="s">
        <v>86</v>
      </c>
      <c r="AE1836" t="s"/>
      <c r="AF1836" t="s"/>
      <c r="AG1836" t="s"/>
      <c r="AH1836" t="s"/>
      <c r="AI1836" t="s"/>
      <c r="AJ1836" t="s"/>
      <c r="AK1836" t="s">
        <v>87</v>
      </c>
      <c r="AL1836" t="s"/>
      <c r="AM1836" t="s"/>
      <c r="AN1836" t="s">
        <v>88</v>
      </c>
      <c r="AO1836" t="s"/>
      <c r="AP1836" t="n">
        <v>443</v>
      </c>
      <c r="AQ1836" t="s">
        <v>89</v>
      </c>
      <c r="AR1836" t="s"/>
      <c r="AS1836" t="s"/>
      <c r="AT1836" t="s">
        <v>90</v>
      </c>
      <c r="AU1836" t="s"/>
      <c r="AV1836" t="s"/>
      <c r="AW1836" t="s"/>
      <c r="AX1836" t="s"/>
      <c r="AY1836" t="n">
        <v>2517386</v>
      </c>
      <c r="AZ1836" t="s">
        <v>2272</v>
      </c>
      <c r="BA1836" t="s"/>
      <c r="BB1836" t="n">
        <v>145261</v>
      </c>
      <c r="BC1836" t="n">
        <v>13.312244</v>
      </c>
      <c r="BD1836" t="n">
        <v>52.500094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92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2269</v>
      </c>
      <c r="F1837" t="n">
        <v>76848</v>
      </c>
      <c r="G1837" t="s">
        <v>74</v>
      </c>
      <c r="H1837" t="s">
        <v>75</v>
      </c>
      <c r="I1837" t="s"/>
      <c r="J1837" t="s">
        <v>74</v>
      </c>
      <c r="K1837" t="n">
        <v>145.52</v>
      </c>
      <c r="L1837" t="s">
        <v>76</v>
      </c>
      <c r="M1837" t="s"/>
      <c r="N1837" t="s">
        <v>219</v>
      </c>
      <c r="O1837" t="s">
        <v>78</v>
      </c>
      <c r="P1837" t="s">
        <v>2270</v>
      </c>
      <c r="Q1837" t="s"/>
      <c r="R1837" t="s">
        <v>119</v>
      </c>
      <c r="S1837" t="s">
        <v>2282</v>
      </c>
      <c r="T1837" t="s">
        <v>81</v>
      </c>
      <c r="U1837" t="s">
        <v>82</v>
      </c>
      <c r="V1837" t="s">
        <v>83</v>
      </c>
      <c r="W1837" t="s">
        <v>108</v>
      </c>
      <c r="X1837" t="s"/>
      <c r="Y1837" t="s">
        <v>85</v>
      </c>
      <c r="Z1837">
        <f>HYPERLINK("https://hotelmonitor-cachepage.eclerx.com/savepage/tk_15444275619994073_sr_2399.html","info")</f>
        <v/>
      </c>
      <c r="AA1837" t="n">
        <v>17193</v>
      </c>
      <c r="AB1837" t="s"/>
      <c r="AC1837" t="s"/>
      <c r="AD1837" t="s">
        <v>86</v>
      </c>
      <c r="AE1837" t="s"/>
      <c r="AF1837" t="s"/>
      <c r="AG1837" t="s"/>
      <c r="AH1837" t="s"/>
      <c r="AI1837" t="s"/>
      <c r="AJ1837" t="s"/>
      <c r="AK1837" t="s">
        <v>87</v>
      </c>
      <c r="AL1837" t="s"/>
      <c r="AM1837" t="s"/>
      <c r="AN1837" t="s">
        <v>88</v>
      </c>
      <c r="AO1837" t="s"/>
      <c r="AP1837" t="n">
        <v>443</v>
      </c>
      <c r="AQ1837" t="s">
        <v>89</v>
      </c>
      <c r="AR1837" t="s"/>
      <c r="AS1837" t="s"/>
      <c r="AT1837" t="s">
        <v>90</v>
      </c>
      <c r="AU1837" t="s"/>
      <c r="AV1837" t="s"/>
      <c r="AW1837" t="s"/>
      <c r="AX1837" t="s"/>
      <c r="AY1837" t="n">
        <v>2517386</v>
      </c>
      <c r="AZ1837" t="s">
        <v>2272</v>
      </c>
      <c r="BA1837" t="s"/>
      <c r="BB1837" t="n">
        <v>145261</v>
      </c>
      <c r="BC1837" t="n">
        <v>13.312244</v>
      </c>
      <c r="BD1837" t="n">
        <v>52.500094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92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2269</v>
      </c>
      <c r="F1838" t="n">
        <v>76848</v>
      </c>
      <c r="G1838" t="s">
        <v>74</v>
      </c>
      <c r="H1838" t="s">
        <v>75</v>
      </c>
      <c r="I1838" t="s"/>
      <c r="J1838" t="s">
        <v>74</v>
      </c>
      <c r="K1838" t="n">
        <v>148.35</v>
      </c>
      <c r="L1838" t="s">
        <v>76</v>
      </c>
      <c r="M1838" t="s"/>
      <c r="N1838" t="s">
        <v>219</v>
      </c>
      <c r="O1838" t="s">
        <v>78</v>
      </c>
      <c r="P1838" t="s">
        <v>2270</v>
      </c>
      <c r="Q1838" t="s"/>
      <c r="R1838" t="s">
        <v>119</v>
      </c>
      <c r="S1838" t="s">
        <v>2283</v>
      </c>
      <c r="T1838" t="s">
        <v>81</v>
      </c>
      <c r="U1838" t="s">
        <v>82</v>
      </c>
      <c r="V1838" t="s">
        <v>83</v>
      </c>
      <c r="W1838" t="s">
        <v>84</v>
      </c>
      <c r="X1838" t="s"/>
      <c r="Y1838" t="s">
        <v>85</v>
      </c>
      <c r="Z1838">
        <f>HYPERLINK("https://hotelmonitor-cachepage.eclerx.com/savepage/tk_15444275619994073_sr_2399.html","info")</f>
        <v/>
      </c>
      <c r="AA1838" t="n">
        <v>17193</v>
      </c>
      <c r="AB1838" t="s"/>
      <c r="AC1838" t="s"/>
      <c r="AD1838" t="s">
        <v>86</v>
      </c>
      <c r="AE1838" t="s"/>
      <c r="AF1838" t="s"/>
      <c r="AG1838" t="s"/>
      <c r="AH1838" t="s"/>
      <c r="AI1838" t="s"/>
      <c r="AJ1838" t="s"/>
      <c r="AK1838" t="s">
        <v>87</v>
      </c>
      <c r="AL1838" t="s"/>
      <c r="AM1838" t="s"/>
      <c r="AN1838" t="s">
        <v>88</v>
      </c>
      <c r="AO1838" t="s"/>
      <c r="AP1838" t="n">
        <v>443</v>
      </c>
      <c r="AQ1838" t="s">
        <v>89</v>
      </c>
      <c r="AR1838" t="s"/>
      <c r="AS1838" t="s"/>
      <c r="AT1838" t="s">
        <v>90</v>
      </c>
      <c r="AU1838" t="s"/>
      <c r="AV1838" t="s"/>
      <c r="AW1838" t="s"/>
      <c r="AX1838" t="s"/>
      <c r="AY1838" t="n">
        <v>2517386</v>
      </c>
      <c r="AZ1838" t="s">
        <v>2272</v>
      </c>
      <c r="BA1838" t="s"/>
      <c r="BB1838" t="n">
        <v>145261</v>
      </c>
      <c r="BC1838" t="n">
        <v>13.312244</v>
      </c>
      <c r="BD1838" t="n">
        <v>52.500094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92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2269</v>
      </c>
      <c r="F1839" t="n">
        <v>76848</v>
      </c>
      <c r="G1839" t="s">
        <v>74</v>
      </c>
      <c r="H1839" t="s">
        <v>75</v>
      </c>
      <c r="I1839" t="s"/>
      <c r="J1839" t="s">
        <v>74</v>
      </c>
      <c r="K1839" t="n">
        <v>208.35</v>
      </c>
      <c r="L1839" t="s">
        <v>76</v>
      </c>
      <c r="M1839" t="s"/>
      <c r="N1839" t="s">
        <v>219</v>
      </c>
      <c r="O1839" t="s">
        <v>78</v>
      </c>
      <c r="P1839" t="s">
        <v>2270</v>
      </c>
      <c r="Q1839" t="s"/>
      <c r="R1839" t="s">
        <v>119</v>
      </c>
      <c r="S1839" t="s">
        <v>2284</v>
      </c>
      <c r="T1839" t="s">
        <v>81</v>
      </c>
      <c r="U1839" t="s">
        <v>82</v>
      </c>
      <c r="V1839" t="s">
        <v>83</v>
      </c>
      <c r="W1839" t="s">
        <v>108</v>
      </c>
      <c r="X1839" t="s"/>
      <c r="Y1839" t="s">
        <v>85</v>
      </c>
      <c r="Z1839">
        <f>HYPERLINK("https://hotelmonitor-cachepage.eclerx.com/savepage/tk_15444275619994073_sr_2399.html","info")</f>
        <v/>
      </c>
      <c r="AA1839" t="n">
        <v>17193</v>
      </c>
      <c r="AB1839" t="s"/>
      <c r="AC1839" t="s"/>
      <c r="AD1839" t="s">
        <v>86</v>
      </c>
      <c r="AE1839" t="s"/>
      <c r="AF1839" t="s"/>
      <c r="AG1839" t="s"/>
      <c r="AH1839" t="s"/>
      <c r="AI1839" t="s"/>
      <c r="AJ1839" t="s"/>
      <c r="AK1839" t="s">
        <v>87</v>
      </c>
      <c r="AL1839" t="s"/>
      <c r="AM1839" t="s"/>
      <c r="AN1839" t="s">
        <v>88</v>
      </c>
      <c r="AO1839" t="s"/>
      <c r="AP1839" t="n">
        <v>443</v>
      </c>
      <c r="AQ1839" t="s">
        <v>89</v>
      </c>
      <c r="AR1839" t="s"/>
      <c r="AS1839" t="s"/>
      <c r="AT1839" t="s">
        <v>90</v>
      </c>
      <c r="AU1839" t="s"/>
      <c r="AV1839" t="s"/>
      <c r="AW1839" t="s"/>
      <c r="AX1839" t="s"/>
      <c r="AY1839" t="n">
        <v>2517386</v>
      </c>
      <c r="AZ1839" t="s">
        <v>2272</v>
      </c>
      <c r="BA1839" t="s"/>
      <c r="BB1839" t="n">
        <v>145261</v>
      </c>
      <c r="BC1839" t="n">
        <v>13.312244</v>
      </c>
      <c r="BD1839" t="n">
        <v>52.500094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92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2285</v>
      </c>
      <c r="F1840" t="n">
        <v>-1</v>
      </c>
      <c r="G1840" t="s">
        <v>74</v>
      </c>
      <c r="H1840" t="s">
        <v>75</v>
      </c>
      <c r="I1840" t="s"/>
      <c r="J1840" t="s">
        <v>74</v>
      </c>
      <c r="K1840" t="n">
        <v>100</v>
      </c>
      <c r="L1840" t="s">
        <v>76</v>
      </c>
      <c r="M1840" t="s"/>
      <c r="N1840" t="s">
        <v>327</v>
      </c>
      <c r="O1840" t="s">
        <v>78</v>
      </c>
      <c r="P1840" t="s">
        <v>2285</v>
      </c>
      <c r="Q1840" t="s"/>
      <c r="R1840" t="s">
        <v>79</v>
      </c>
      <c r="S1840" t="s">
        <v>256</v>
      </c>
      <c r="T1840" t="s">
        <v>81</v>
      </c>
      <c r="U1840" t="s">
        <v>82</v>
      </c>
      <c r="V1840" t="s">
        <v>83</v>
      </c>
      <c r="W1840" t="s">
        <v>84</v>
      </c>
      <c r="X1840" t="s"/>
      <c r="Y1840" t="s">
        <v>85</v>
      </c>
      <c r="Z1840">
        <f>HYPERLINK("https://hotelmonitor-cachepage.eclerx.com/savepage/tk_1544426962897381_sr_2399.html","info")</f>
        <v/>
      </c>
      <c r="AA1840" t="n">
        <v>-163299</v>
      </c>
      <c r="AB1840" t="s"/>
      <c r="AC1840" t="s"/>
      <c r="AD1840" t="s">
        <v>86</v>
      </c>
      <c r="AE1840" t="s"/>
      <c r="AF1840" t="s"/>
      <c r="AG1840" t="s"/>
      <c r="AH1840" t="s"/>
      <c r="AI1840" t="s"/>
      <c r="AJ1840" t="s"/>
      <c r="AK1840" t="s">
        <v>87</v>
      </c>
      <c r="AL1840" t="s"/>
      <c r="AM1840" t="s"/>
      <c r="AN1840" t="s">
        <v>88</v>
      </c>
      <c r="AO1840" t="s"/>
      <c r="AP1840" t="n">
        <v>263</v>
      </c>
      <c r="AQ1840" t="s">
        <v>89</v>
      </c>
      <c r="AR1840" t="s"/>
      <c r="AS1840" t="s"/>
      <c r="AT1840" t="s">
        <v>90</v>
      </c>
      <c r="AU1840" t="s"/>
      <c r="AV1840" t="s"/>
      <c r="AW1840" t="s"/>
      <c r="AX1840" t="s"/>
      <c r="AY1840" t="n">
        <v>163299</v>
      </c>
      <c r="AZ1840" t="s">
        <v>2286</v>
      </c>
      <c r="BA1840" t="s"/>
      <c r="BB1840" t="n">
        <v>153894</v>
      </c>
      <c r="BC1840" t="n">
        <v>13.32211</v>
      </c>
      <c r="BD1840" t="n">
        <v>52.50254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92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2285</v>
      </c>
      <c r="F1841" t="n">
        <v>-1</v>
      </c>
      <c r="G1841" t="s">
        <v>74</v>
      </c>
      <c r="H1841" t="s">
        <v>75</v>
      </c>
      <c r="I1841" t="s"/>
      <c r="J1841" t="s">
        <v>74</v>
      </c>
      <c r="K1841" t="n">
        <v>124</v>
      </c>
      <c r="L1841" t="s">
        <v>76</v>
      </c>
      <c r="M1841" t="s"/>
      <c r="N1841" t="s">
        <v>327</v>
      </c>
      <c r="O1841" t="s">
        <v>78</v>
      </c>
      <c r="P1841" t="s">
        <v>2285</v>
      </c>
      <c r="Q1841" t="s"/>
      <c r="R1841" t="s">
        <v>79</v>
      </c>
      <c r="S1841" t="s">
        <v>326</v>
      </c>
      <c r="T1841" t="s">
        <v>81</v>
      </c>
      <c r="U1841" t="s">
        <v>82</v>
      </c>
      <c r="V1841" t="s">
        <v>83</v>
      </c>
      <c r="W1841" t="s">
        <v>108</v>
      </c>
      <c r="X1841" t="s"/>
      <c r="Y1841" t="s">
        <v>85</v>
      </c>
      <c r="Z1841">
        <f>HYPERLINK("https://hotelmonitor-cachepage.eclerx.com/savepage/tk_1544426962897381_sr_2399.html","info")</f>
        <v/>
      </c>
      <c r="AA1841" t="n">
        <v>-163299</v>
      </c>
      <c r="AB1841" t="s"/>
      <c r="AC1841" t="s"/>
      <c r="AD1841" t="s">
        <v>86</v>
      </c>
      <c r="AE1841" t="s"/>
      <c r="AF1841" t="s"/>
      <c r="AG1841" t="s"/>
      <c r="AH1841" t="s"/>
      <c r="AI1841" t="s"/>
      <c r="AJ1841" t="s"/>
      <c r="AK1841" t="s">
        <v>87</v>
      </c>
      <c r="AL1841" t="s"/>
      <c r="AM1841" t="s"/>
      <c r="AN1841" t="s">
        <v>88</v>
      </c>
      <c r="AO1841" t="s"/>
      <c r="AP1841" t="n">
        <v>263</v>
      </c>
      <c r="AQ1841" t="s">
        <v>89</v>
      </c>
      <c r="AR1841" t="s"/>
      <c r="AS1841" t="s"/>
      <c r="AT1841" t="s">
        <v>90</v>
      </c>
      <c r="AU1841" t="s"/>
      <c r="AV1841" t="s"/>
      <c r="AW1841" t="s"/>
      <c r="AX1841" t="s"/>
      <c r="AY1841" t="n">
        <v>163299</v>
      </c>
      <c r="AZ1841" t="s">
        <v>2286</v>
      </c>
      <c r="BA1841" t="s"/>
      <c r="BB1841" t="n">
        <v>153894</v>
      </c>
      <c r="BC1841" t="n">
        <v>13.32211</v>
      </c>
      <c r="BD1841" t="n">
        <v>52.50254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92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2285</v>
      </c>
      <c r="F1842" t="n">
        <v>-1</v>
      </c>
      <c r="G1842" t="s">
        <v>74</v>
      </c>
      <c r="H1842" t="s">
        <v>75</v>
      </c>
      <c r="I1842" t="s"/>
      <c r="J1842" t="s">
        <v>74</v>
      </c>
      <c r="K1842" t="n">
        <v>160</v>
      </c>
      <c r="L1842" t="s">
        <v>76</v>
      </c>
      <c r="M1842" t="s"/>
      <c r="N1842" t="s">
        <v>166</v>
      </c>
      <c r="O1842" t="s">
        <v>78</v>
      </c>
      <c r="P1842" t="s">
        <v>2285</v>
      </c>
      <c r="Q1842" t="s"/>
      <c r="R1842" t="s">
        <v>79</v>
      </c>
      <c r="S1842" t="s">
        <v>508</v>
      </c>
      <c r="T1842" t="s">
        <v>81</v>
      </c>
      <c r="U1842" t="s">
        <v>82</v>
      </c>
      <c r="V1842" t="s">
        <v>83</v>
      </c>
      <c r="W1842" t="s">
        <v>84</v>
      </c>
      <c r="X1842" t="s"/>
      <c r="Y1842" t="s">
        <v>85</v>
      </c>
      <c r="Z1842">
        <f>HYPERLINK("https://hotelmonitor-cachepage.eclerx.com/savepage/tk_1544426962897381_sr_2399.html","info")</f>
        <v/>
      </c>
      <c r="AA1842" t="n">
        <v>-163299</v>
      </c>
      <c r="AB1842" t="s"/>
      <c r="AC1842" t="s"/>
      <c r="AD1842" t="s">
        <v>86</v>
      </c>
      <c r="AE1842" t="s"/>
      <c r="AF1842" t="s"/>
      <c r="AG1842" t="s"/>
      <c r="AH1842" t="s"/>
      <c r="AI1842" t="s"/>
      <c r="AJ1842" t="s"/>
      <c r="AK1842" t="s">
        <v>87</v>
      </c>
      <c r="AL1842" t="s"/>
      <c r="AM1842" t="s"/>
      <c r="AN1842" t="s">
        <v>88</v>
      </c>
      <c r="AO1842" t="s"/>
      <c r="AP1842" t="n">
        <v>263</v>
      </c>
      <c r="AQ1842" t="s">
        <v>89</v>
      </c>
      <c r="AR1842" t="s"/>
      <c r="AS1842" t="s"/>
      <c r="AT1842" t="s">
        <v>90</v>
      </c>
      <c r="AU1842" t="s"/>
      <c r="AV1842" t="s"/>
      <c r="AW1842" t="s"/>
      <c r="AX1842" t="s"/>
      <c r="AY1842" t="n">
        <v>163299</v>
      </c>
      <c r="AZ1842" t="s">
        <v>2286</v>
      </c>
      <c r="BA1842" t="s"/>
      <c r="BB1842" t="n">
        <v>153894</v>
      </c>
      <c r="BC1842" t="n">
        <v>13.32211</v>
      </c>
      <c r="BD1842" t="n">
        <v>52.50254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92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2285</v>
      </c>
      <c r="F1843" t="n">
        <v>-1</v>
      </c>
      <c r="G1843" t="s">
        <v>74</v>
      </c>
      <c r="H1843" t="s">
        <v>75</v>
      </c>
      <c r="I1843" t="s"/>
      <c r="J1843" t="s">
        <v>74</v>
      </c>
      <c r="K1843" t="n">
        <v>176</v>
      </c>
      <c r="L1843" t="s">
        <v>76</v>
      </c>
      <c r="M1843" t="s"/>
      <c r="N1843" t="s">
        <v>166</v>
      </c>
      <c r="O1843" t="s">
        <v>78</v>
      </c>
      <c r="P1843" t="s">
        <v>2285</v>
      </c>
      <c r="Q1843" t="s"/>
      <c r="R1843" t="s">
        <v>79</v>
      </c>
      <c r="S1843" t="s">
        <v>1831</v>
      </c>
      <c r="T1843" t="s">
        <v>81</v>
      </c>
      <c r="U1843" t="s">
        <v>82</v>
      </c>
      <c r="V1843" t="s">
        <v>83</v>
      </c>
      <c r="W1843" t="s">
        <v>84</v>
      </c>
      <c r="X1843" t="s"/>
      <c r="Y1843" t="s">
        <v>85</v>
      </c>
      <c r="Z1843">
        <f>HYPERLINK("https://hotelmonitor-cachepage.eclerx.com/savepage/tk_1544426962897381_sr_2399.html","info")</f>
        <v/>
      </c>
      <c r="AA1843" t="n">
        <v>-163299</v>
      </c>
      <c r="AB1843" t="s"/>
      <c r="AC1843" t="s"/>
      <c r="AD1843" t="s">
        <v>86</v>
      </c>
      <c r="AE1843" t="s"/>
      <c r="AF1843" t="s"/>
      <c r="AG1843" t="s"/>
      <c r="AH1843" t="s"/>
      <c r="AI1843" t="s"/>
      <c r="AJ1843" t="s"/>
      <c r="AK1843" t="s">
        <v>87</v>
      </c>
      <c r="AL1843" t="s"/>
      <c r="AM1843" t="s"/>
      <c r="AN1843" t="s">
        <v>88</v>
      </c>
      <c r="AO1843" t="s"/>
      <c r="AP1843" t="n">
        <v>263</v>
      </c>
      <c r="AQ1843" t="s">
        <v>89</v>
      </c>
      <c r="AR1843" t="s"/>
      <c r="AS1843" t="s"/>
      <c r="AT1843" t="s">
        <v>90</v>
      </c>
      <c r="AU1843" t="s"/>
      <c r="AV1843" t="s"/>
      <c r="AW1843" t="s"/>
      <c r="AX1843" t="s"/>
      <c r="AY1843" t="n">
        <v>163299</v>
      </c>
      <c r="AZ1843" t="s">
        <v>2286</v>
      </c>
      <c r="BA1843" t="s"/>
      <c r="BB1843" t="n">
        <v>153894</v>
      </c>
      <c r="BC1843" t="n">
        <v>13.32211</v>
      </c>
      <c r="BD1843" t="n">
        <v>52.50254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92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2285</v>
      </c>
      <c r="F1844" t="n">
        <v>-1</v>
      </c>
      <c r="G1844" t="s">
        <v>74</v>
      </c>
      <c r="H1844" t="s">
        <v>75</v>
      </c>
      <c r="I1844" t="s"/>
      <c r="J1844" t="s">
        <v>74</v>
      </c>
      <c r="K1844" t="n">
        <v>200</v>
      </c>
      <c r="L1844" t="s">
        <v>76</v>
      </c>
      <c r="M1844" t="s"/>
      <c r="N1844" t="s">
        <v>166</v>
      </c>
      <c r="O1844" t="s">
        <v>78</v>
      </c>
      <c r="P1844" t="s">
        <v>2285</v>
      </c>
      <c r="Q1844" t="s"/>
      <c r="R1844" t="s">
        <v>79</v>
      </c>
      <c r="S1844" t="s">
        <v>1681</v>
      </c>
      <c r="T1844" t="s">
        <v>81</v>
      </c>
      <c r="U1844" t="s">
        <v>82</v>
      </c>
      <c r="V1844" t="s">
        <v>83</v>
      </c>
      <c r="W1844" t="s">
        <v>108</v>
      </c>
      <c r="X1844" t="s"/>
      <c r="Y1844" t="s">
        <v>85</v>
      </c>
      <c r="Z1844">
        <f>HYPERLINK("https://hotelmonitor-cachepage.eclerx.com/savepage/tk_1544426962897381_sr_2399.html","info")</f>
        <v/>
      </c>
      <c r="AA1844" t="n">
        <v>-163299</v>
      </c>
      <c r="AB1844" t="s"/>
      <c r="AC1844" t="s"/>
      <c r="AD1844" t="s">
        <v>86</v>
      </c>
      <c r="AE1844" t="s"/>
      <c r="AF1844" t="s"/>
      <c r="AG1844" t="s"/>
      <c r="AH1844" t="s"/>
      <c r="AI1844" t="s"/>
      <c r="AJ1844" t="s"/>
      <c r="AK1844" t="s">
        <v>87</v>
      </c>
      <c r="AL1844" t="s"/>
      <c r="AM1844" t="s"/>
      <c r="AN1844" t="s">
        <v>88</v>
      </c>
      <c r="AO1844" t="s"/>
      <c r="AP1844" t="n">
        <v>263</v>
      </c>
      <c r="AQ1844" t="s">
        <v>89</v>
      </c>
      <c r="AR1844" t="s"/>
      <c r="AS1844" t="s"/>
      <c r="AT1844" t="s">
        <v>90</v>
      </c>
      <c r="AU1844" t="s"/>
      <c r="AV1844" t="s"/>
      <c r="AW1844" t="s"/>
      <c r="AX1844" t="s"/>
      <c r="AY1844" t="n">
        <v>163299</v>
      </c>
      <c r="AZ1844" t="s">
        <v>2286</v>
      </c>
      <c r="BA1844" t="s"/>
      <c r="BB1844" t="n">
        <v>153894</v>
      </c>
      <c r="BC1844" t="n">
        <v>13.32211</v>
      </c>
      <c r="BD1844" t="n">
        <v>52.50254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92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2287</v>
      </c>
      <c r="F1845" t="n">
        <v>-1</v>
      </c>
      <c r="G1845" t="s">
        <v>74</v>
      </c>
      <c r="H1845" t="s">
        <v>75</v>
      </c>
      <c r="I1845" t="s"/>
      <c r="J1845" t="s">
        <v>74</v>
      </c>
      <c r="K1845" t="n">
        <v>67.40000000000001</v>
      </c>
      <c r="L1845" t="s">
        <v>76</v>
      </c>
      <c r="M1845" t="s"/>
      <c r="N1845" t="s">
        <v>158</v>
      </c>
      <c r="O1845" t="s">
        <v>78</v>
      </c>
      <c r="P1845" t="s">
        <v>2287</v>
      </c>
      <c r="Q1845" t="s"/>
      <c r="R1845" t="s">
        <v>79</v>
      </c>
      <c r="S1845" t="s">
        <v>2288</v>
      </c>
      <c r="T1845" t="s">
        <v>81</v>
      </c>
      <c r="U1845" t="s">
        <v>82</v>
      </c>
      <c r="V1845" t="s">
        <v>83</v>
      </c>
      <c r="W1845" t="s">
        <v>84</v>
      </c>
      <c r="X1845" t="s"/>
      <c r="Y1845" t="s">
        <v>85</v>
      </c>
      <c r="Z1845">
        <f>HYPERLINK("https://hotelmonitor-cachepage.eclerx.com/savepage/tk_15444266634613795_sr_2399.html","info")</f>
        <v/>
      </c>
      <c r="AA1845" t="n">
        <v>-2071782</v>
      </c>
      <c r="AB1845" t="s"/>
      <c r="AC1845" t="s"/>
      <c r="AD1845" t="s">
        <v>86</v>
      </c>
      <c r="AE1845" t="s"/>
      <c r="AF1845" t="s"/>
      <c r="AG1845" t="s"/>
      <c r="AH1845" t="s"/>
      <c r="AI1845" t="s"/>
      <c r="AJ1845" t="s"/>
      <c r="AK1845" t="s">
        <v>87</v>
      </c>
      <c r="AL1845" t="s"/>
      <c r="AM1845" t="s"/>
      <c r="AN1845" t="s">
        <v>88</v>
      </c>
      <c r="AO1845" t="s"/>
      <c r="AP1845" t="n">
        <v>176</v>
      </c>
      <c r="AQ1845" t="s">
        <v>89</v>
      </c>
      <c r="AR1845" t="s"/>
      <c r="AS1845" t="s"/>
      <c r="AT1845" t="s">
        <v>90</v>
      </c>
      <c r="AU1845" t="s"/>
      <c r="AV1845" t="s"/>
      <c r="AW1845" t="s"/>
      <c r="AX1845" t="s"/>
      <c r="AY1845" t="n">
        <v>2071782</v>
      </c>
      <c r="AZ1845" t="s">
        <v>2289</v>
      </c>
      <c r="BA1845" t="s"/>
      <c r="BB1845" t="n">
        <v>409055</v>
      </c>
      <c r="BC1845" t="n">
        <v>13.4112</v>
      </c>
      <c r="BD1845" t="n">
        <v>52.5421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92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2287</v>
      </c>
      <c r="F1846" t="n">
        <v>-1</v>
      </c>
      <c r="G1846" t="s">
        <v>74</v>
      </c>
      <c r="H1846" t="s">
        <v>75</v>
      </c>
      <c r="I1846" t="s"/>
      <c r="J1846" t="s">
        <v>74</v>
      </c>
      <c r="K1846" t="n">
        <v>74</v>
      </c>
      <c r="L1846" t="s">
        <v>76</v>
      </c>
      <c r="M1846" t="s"/>
      <c r="N1846" t="s">
        <v>121</v>
      </c>
      <c r="O1846" t="s">
        <v>78</v>
      </c>
      <c r="P1846" t="s">
        <v>2287</v>
      </c>
      <c r="Q1846" t="s"/>
      <c r="R1846" t="s">
        <v>79</v>
      </c>
      <c r="S1846" t="s">
        <v>328</v>
      </c>
      <c r="T1846" t="s">
        <v>81</v>
      </c>
      <c r="U1846" t="s">
        <v>82</v>
      </c>
      <c r="V1846" t="s">
        <v>83</v>
      </c>
      <c r="W1846" t="s">
        <v>84</v>
      </c>
      <c r="X1846" t="s"/>
      <c r="Y1846" t="s">
        <v>85</v>
      </c>
      <c r="Z1846">
        <f>HYPERLINK("https://hotelmonitor-cachepage.eclerx.com/savepage/tk_15444266634613795_sr_2399.html","info")</f>
        <v/>
      </c>
      <c r="AA1846" t="n">
        <v>-2071782</v>
      </c>
      <c r="AB1846" t="s"/>
      <c r="AC1846" t="s"/>
      <c r="AD1846" t="s">
        <v>86</v>
      </c>
      <c r="AE1846" t="s"/>
      <c r="AF1846" t="s"/>
      <c r="AG1846" t="s"/>
      <c r="AH1846" t="s"/>
      <c r="AI1846" t="s"/>
      <c r="AJ1846" t="s"/>
      <c r="AK1846" t="s">
        <v>87</v>
      </c>
      <c r="AL1846" t="s"/>
      <c r="AM1846" t="s"/>
      <c r="AN1846" t="s">
        <v>88</v>
      </c>
      <c r="AO1846" t="s"/>
      <c r="AP1846" t="n">
        <v>176</v>
      </c>
      <c r="AQ1846" t="s">
        <v>89</v>
      </c>
      <c r="AR1846" t="s"/>
      <c r="AS1846" t="s"/>
      <c r="AT1846" t="s">
        <v>90</v>
      </c>
      <c r="AU1846" t="s"/>
      <c r="AV1846" t="s"/>
      <c r="AW1846" t="s"/>
      <c r="AX1846" t="s"/>
      <c r="AY1846" t="n">
        <v>2071782</v>
      </c>
      <c r="AZ1846" t="s">
        <v>2289</v>
      </c>
      <c r="BA1846" t="s"/>
      <c r="BB1846" t="n">
        <v>409055</v>
      </c>
      <c r="BC1846" t="n">
        <v>13.4112</v>
      </c>
      <c r="BD1846" t="n">
        <v>52.5421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92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2287</v>
      </c>
      <c r="F1847" t="n">
        <v>-1</v>
      </c>
      <c r="G1847" t="s">
        <v>74</v>
      </c>
      <c r="H1847" t="s">
        <v>75</v>
      </c>
      <c r="I1847" t="s"/>
      <c r="J1847" t="s">
        <v>74</v>
      </c>
      <c r="K1847" t="n">
        <v>94</v>
      </c>
      <c r="L1847" t="s">
        <v>76</v>
      </c>
      <c r="M1847" t="s"/>
      <c r="N1847" t="s">
        <v>244</v>
      </c>
      <c r="O1847" t="s">
        <v>78</v>
      </c>
      <c r="P1847" t="s">
        <v>2287</v>
      </c>
      <c r="Q1847" t="s"/>
      <c r="R1847" t="s">
        <v>79</v>
      </c>
      <c r="S1847" t="s">
        <v>330</v>
      </c>
      <c r="T1847" t="s">
        <v>81</v>
      </c>
      <c r="U1847" t="s">
        <v>82</v>
      </c>
      <c r="V1847" t="s">
        <v>83</v>
      </c>
      <c r="W1847" t="s">
        <v>84</v>
      </c>
      <c r="X1847" t="s"/>
      <c r="Y1847" t="s">
        <v>85</v>
      </c>
      <c r="Z1847">
        <f>HYPERLINK("https://hotelmonitor-cachepage.eclerx.com/savepage/tk_15444266634613795_sr_2399.html","info")</f>
        <v/>
      </c>
      <c r="AA1847" t="n">
        <v>-2071782</v>
      </c>
      <c r="AB1847" t="s"/>
      <c r="AC1847" t="s"/>
      <c r="AD1847" t="s">
        <v>86</v>
      </c>
      <c r="AE1847" t="s"/>
      <c r="AF1847" t="s"/>
      <c r="AG1847" t="s"/>
      <c r="AH1847" t="s"/>
      <c r="AI1847" t="s"/>
      <c r="AJ1847" t="s"/>
      <c r="AK1847" t="s">
        <v>87</v>
      </c>
      <c r="AL1847" t="s"/>
      <c r="AM1847" t="s"/>
      <c r="AN1847" t="s">
        <v>88</v>
      </c>
      <c r="AO1847" t="s"/>
      <c r="AP1847" t="n">
        <v>176</v>
      </c>
      <c r="AQ1847" t="s">
        <v>89</v>
      </c>
      <c r="AR1847" t="s"/>
      <c r="AS1847" t="s"/>
      <c r="AT1847" t="s">
        <v>90</v>
      </c>
      <c r="AU1847" t="s"/>
      <c r="AV1847" t="s"/>
      <c r="AW1847" t="s"/>
      <c r="AX1847" t="s"/>
      <c r="AY1847" t="n">
        <v>2071782</v>
      </c>
      <c r="AZ1847" t="s">
        <v>2289</v>
      </c>
      <c r="BA1847" t="s"/>
      <c r="BB1847" t="n">
        <v>409055</v>
      </c>
      <c r="BC1847" t="n">
        <v>13.4112</v>
      </c>
      <c r="BD1847" t="n">
        <v>52.5421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92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2287</v>
      </c>
      <c r="F1848" t="n">
        <v>-1</v>
      </c>
      <c r="G1848" t="s">
        <v>74</v>
      </c>
      <c r="H1848" t="s">
        <v>75</v>
      </c>
      <c r="I1848" t="s"/>
      <c r="J1848" t="s">
        <v>74</v>
      </c>
      <c r="K1848" t="n">
        <v>104</v>
      </c>
      <c r="L1848" t="s">
        <v>76</v>
      </c>
      <c r="M1848" t="s"/>
      <c r="N1848" t="s">
        <v>583</v>
      </c>
      <c r="O1848" t="s">
        <v>78</v>
      </c>
      <c r="P1848" t="s">
        <v>2287</v>
      </c>
      <c r="Q1848" t="s"/>
      <c r="R1848" t="s">
        <v>79</v>
      </c>
      <c r="S1848" t="s">
        <v>860</v>
      </c>
      <c r="T1848" t="s">
        <v>81</v>
      </c>
      <c r="U1848" t="s">
        <v>82</v>
      </c>
      <c r="V1848" t="s">
        <v>83</v>
      </c>
      <c r="W1848" t="s">
        <v>84</v>
      </c>
      <c r="X1848" t="s"/>
      <c r="Y1848" t="s">
        <v>85</v>
      </c>
      <c r="Z1848">
        <f>HYPERLINK("https://hotelmonitor-cachepage.eclerx.com/savepage/tk_15444266634613795_sr_2399.html","info")</f>
        <v/>
      </c>
      <c r="AA1848" t="n">
        <v>-2071782</v>
      </c>
      <c r="AB1848" t="s"/>
      <c r="AC1848" t="s"/>
      <c r="AD1848" t="s">
        <v>86</v>
      </c>
      <c r="AE1848" t="s"/>
      <c r="AF1848" t="s"/>
      <c r="AG1848" t="s"/>
      <c r="AH1848" t="s"/>
      <c r="AI1848" t="s"/>
      <c r="AJ1848" t="s"/>
      <c r="AK1848" t="s">
        <v>87</v>
      </c>
      <c r="AL1848" t="s"/>
      <c r="AM1848" t="s"/>
      <c r="AN1848" t="s">
        <v>88</v>
      </c>
      <c r="AO1848" t="s"/>
      <c r="AP1848" t="n">
        <v>176</v>
      </c>
      <c r="AQ1848" t="s">
        <v>89</v>
      </c>
      <c r="AR1848" t="s"/>
      <c r="AS1848" t="s"/>
      <c r="AT1848" t="s">
        <v>90</v>
      </c>
      <c r="AU1848" t="s"/>
      <c r="AV1848" t="s"/>
      <c r="AW1848" t="s"/>
      <c r="AX1848" t="s"/>
      <c r="AY1848" t="n">
        <v>2071782</v>
      </c>
      <c r="AZ1848" t="s">
        <v>2289</v>
      </c>
      <c r="BA1848" t="s"/>
      <c r="BB1848" t="n">
        <v>409055</v>
      </c>
      <c r="BC1848" t="n">
        <v>13.4112</v>
      </c>
      <c r="BD1848" t="n">
        <v>52.5421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92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2287</v>
      </c>
      <c r="F1849" t="n">
        <v>-1</v>
      </c>
      <c r="G1849" t="s">
        <v>74</v>
      </c>
      <c r="H1849" t="s">
        <v>75</v>
      </c>
      <c r="I1849" t="s"/>
      <c r="J1849" t="s">
        <v>74</v>
      </c>
      <c r="K1849" t="n">
        <v>114</v>
      </c>
      <c r="L1849" t="s">
        <v>76</v>
      </c>
      <c r="M1849" t="s"/>
      <c r="N1849" t="s">
        <v>246</v>
      </c>
      <c r="O1849" t="s">
        <v>78</v>
      </c>
      <c r="P1849" t="s">
        <v>2287</v>
      </c>
      <c r="Q1849" t="s"/>
      <c r="R1849" t="s">
        <v>79</v>
      </c>
      <c r="S1849" t="s">
        <v>111</v>
      </c>
      <c r="T1849" t="s">
        <v>81</v>
      </c>
      <c r="U1849" t="s">
        <v>82</v>
      </c>
      <c r="V1849" t="s">
        <v>83</v>
      </c>
      <c r="W1849" t="s">
        <v>84</v>
      </c>
      <c r="X1849" t="s"/>
      <c r="Y1849" t="s">
        <v>85</v>
      </c>
      <c r="Z1849">
        <f>HYPERLINK("https://hotelmonitor-cachepage.eclerx.com/savepage/tk_15444266634613795_sr_2399.html","info")</f>
        <v/>
      </c>
      <c r="AA1849" t="n">
        <v>-2071782</v>
      </c>
      <c r="AB1849" t="s"/>
      <c r="AC1849" t="s"/>
      <c r="AD1849" t="s">
        <v>86</v>
      </c>
      <c r="AE1849" t="s"/>
      <c r="AF1849" t="s"/>
      <c r="AG1849" t="s"/>
      <c r="AH1849" t="s"/>
      <c r="AI1849" t="s"/>
      <c r="AJ1849" t="s"/>
      <c r="AK1849" t="s">
        <v>87</v>
      </c>
      <c r="AL1849" t="s"/>
      <c r="AM1849" t="s"/>
      <c r="AN1849" t="s">
        <v>88</v>
      </c>
      <c r="AO1849" t="s"/>
      <c r="AP1849" t="n">
        <v>176</v>
      </c>
      <c r="AQ1849" t="s">
        <v>89</v>
      </c>
      <c r="AR1849" t="s"/>
      <c r="AS1849" t="s"/>
      <c r="AT1849" t="s">
        <v>90</v>
      </c>
      <c r="AU1849" t="s"/>
      <c r="AV1849" t="s"/>
      <c r="AW1849" t="s"/>
      <c r="AX1849" t="s"/>
      <c r="AY1849" t="n">
        <v>2071782</v>
      </c>
      <c r="AZ1849" t="s">
        <v>2289</v>
      </c>
      <c r="BA1849" t="s"/>
      <c r="BB1849" t="n">
        <v>409055</v>
      </c>
      <c r="BC1849" t="n">
        <v>13.4112</v>
      </c>
      <c r="BD1849" t="n">
        <v>52.5421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92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2290</v>
      </c>
      <c r="F1850" t="n">
        <v>-1</v>
      </c>
      <c r="G1850" t="s">
        <v>74</v>
      </c>
      <c r="H1850" t="s">
        <v>75</v>
      </c>
      <c r="I1850" t="s"/>
      <c r="J1850" t="s">
        <v>74</v>
      </c>
      <c r="K1850" t="n">
        <v>64</v>
      </c>
      <c r="L1850" t="s">
        <v>76</v>
      </c>
      <c r="M1850" t="s"/>
      <c r="N1850" t="s">
        <v>121</v>
      </c>
      <c r="O1850" t="s">
        <v>78</v>
      </c>
      <c r="P1850" t="s">
        <v>2290</v>
      </c>
      <c r="Q1850" t="s"/>
      <c r="R1850" t="s">
        <v>119</v>
      </c>
      <c r="S1850" t="s">
        <v>322</v>
      </c>
      <c r="T1850" t="s">
        <v>81</v>
      </c>
      <c r="U1850" t="s">
        <v>82</v>
      </c>
      <c r="V1850" t="s">
        <v>83</v>
      </c>
      <c r="W1850" t="s">
        <v>108</v>
      </c>
      <c r="X1850" t="s"/>
      <c r="Y1850" t="s">
        <v>85</v>
      </c>
      <c r="Z1850">
        <f>HYPERLINK("https://hotelmonitor-cachepage.eclerx.com/savepage/tk_15444261420821524_sr_2399.html","info")</f>
        <v/>
      </c>
      <c r="AA1850" t="n">
        <v>-3852188</v>
      </c>
      <c r="AB1850" t="s"/>
      <c r="AC1850" t="s"/>
      <c r="AD1850" t="s">
        <v>86</v>
      </c>
      <c r="AE1850" t="s"/>
      <c r="AF1850" t="s"/>
      <c r="AG1850" t="s"/>
      <c r="AH1850" t="s"/>
      <c r="AI1850" t="s"/>
      <c r="AJ1850" t="s"/>
      <c r="AK1850" t="s">
        <v>87</v>
      </c>
      <c r="AL1850" t="s"/>
      <c r="AM1850" t="s"/>
      <c r="AN1850" t="s">
        <v>88</v>
      </c>
      <c r="AO1850" t="s"/>
      <c r="AP1850" t="n">
        <v>22</v>
      </c>
      <c r="AQ1850" t="s">
        <v>89</v>
      </c>
      <c r="AR1850" t="s"/>
      <c r="AS1850" t="s"/>
      <c r="AT1850" t="s">
        <v>90</v>
      </c>
      <c r="AU1850" t="s"/>
      <c r="AV1850" t="s"/>
      <c r="AW1850" t="s"/>
      <c r="AX1850" t="s"/>
      <c r="AY1850" t="n">
        <v>3852188</v>
      </c>
      <c r="AZ1850" t="s">
        <v>2291</v>
      </c>
      <c r="BA1850" t="s"/>
      <c r="BB1850" t="n">
        <v>164614</v>
      </c>
      <c r="BC1850" t="n">
        <v>13.307807</v>
      </c>
      <c r="BD1850" t="n">
        <v>52.489378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92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2292</v>
      </c>
      <c r="F1851" t="n">
        <v>76893</v>
      </c>
      <c r="G1851" t="s">
        <v>74</v>
      </c>
      <c r="H1851" t="s">
        <v>75</v>
      </c>
      <c r="I1851" t="s"/>
      <c r="J1851" t="s">
        <v>74</v>
      </c>
      <c r="K1851" t="n">
        <v>69.2</v>
      </c>
      <c r="L1851" t="s">
        <v>76</v>
      </c>
      <c r="M1851" t="s"/>
      <c r="N1851" t="s">
        <v>158</v>
      </c>
      <c r="O1851" t="s">
        <v>78</v>
      </c>
      <c r="P1851" t="s">
        <v>2293</v>
      </c>
      <c r="Q1851" t="s"/>
      <c r="R1851" t="s">
        <v>79</v>
      </c>
      <c r="S1851" t="s">
        <v>2294</v>
      </c>
      <c r="T1851" t="s">
        <v>81</v>
      </c>
      <c r="U1851" t="s">
        <v>82</v>
      </c>
      <c r="V1851" t="s">
        <v>83</v>
      </c>
      <c r="W1851" t="s">
        <v>84</v>
      </c>
      <c r="X1851" t="s"/>
      <c r="Y1851" t="s">
        <v>85</v>
      </c>
      <c r="Z1851">
        <f>HYPERLINK("https://hotelmonitor-cachepage.eclerx.com/savepage/tk_15444262265391157_sr_2399.html","info")</f>
        <v/>
      </c>
      <c r="AA1851" t="n">
        <v>19961</v>
      </c>
      <c r="AB1851" t="s"/>
      <c r="AC1851" t="s"/>
      <c r="AD1851" t="s">
        <v>86</v>
      </c>
      <c r="AE1851" t="s"/>
      <c r="AF1851" t="s"/>
      <c r="AG1851" t="s"/>
      <c r="AH1851" t="s"/>
      <c r="AI1851" t="s"/>
      <c r="AJ1851" t="s"/>
      <c r="AK1851" t="s">
        <v>87</v>
      </c>
      <c r="AL1851" t="s"/>
      <c r="AM1851" t="s"/>
      <c r="AN1851" t="s">
        <v>88</v>
      </c>
      <c r="AO1851" t="s"/>
      <c r="AP1851" t="n">
        <v>48</v>
      </c>
      <c r="AQ1851" t="s">
        <v>89</v>
      </c>
      <c r="AR1851" t="s"/>
      <c r="AS1851" t="s"/>
      <c r="AT1851" t="s">
        <v>90</v>
      </c>
      <c r="AU1851" t="s"/>
      <c r="AV1851" t="s"/>
      <c r="AW1851" t="s"/>
      <c r="AX1851" t="s"/>
      <c r="AY1851" t="n">
        <v>1807680</v>
      </c>
      <c r="AZ1851" t="s"/>
      <c r="BA1851" t="s"/>
      <c r="BB1851" t="n">
        <v>18</v>
      </c>
      <c r="BC1851" t="n">
        <v>13.337781</v>
      </c>
      <c r="BD1851" t="n">
        <v>52.499954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92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2292</v>
      </c>
      <c r="F1852" t="n">
        <v>76893</v>
      </c>
      <c r="G1852" t="s">
        <v>74</v>
      </c>
      <c r="H1852" t="s">
        <v>75</v>
      </c>
      <c r="I1852" t="s"/>
      <c r="J1852" t="s">
        <v>74</v>
      </c>
      <c r="K1852" t="n">
        <v>86.5</v>
      </c>
      <c r="L1852" t="s">
        <v>76</v>
      </c>
      <c r="M1852" t="s"/>
      <c r="N1852" t="s">
        <v>113</v>
      </c>
      <c r="O1852" t="s">
        <v>78</v>
      </c>
      <c r="P1852" t="s">
        <v>2293</v>
      </c>
      <c r="Q1852" t="s"/>
      <c r="R1852" t="s">
        <v>79</v>
      </c>
      <c r="S1852" t="s">
        <v>163</v>
      </c>
      <c r="T1852" t="s">
        <v>81</v>
      </c>
      <c r="U1852" t="s">
        <v>82</v>
      </c>
      <c r="V1852" t="s">
        <v>83</v>
      </c>
      <c r="W1852" t="s">
        <v>84</v>
      </c>
      <c r="X1852" t="s"/>
      <c r="Y1852" t="s">
        <v>85</v>
      </c>
      <c r="Z1852">
        <f>HYPERLINK("https://hotelmonitor-cachepage.eclerx.com/savepage/tk_15444262265391157_sr_2399.html","info")</f>
        <v/>
      </c>
      <c r="AA1852" t="n">
        <v>19961</v>
      </c>
      <c r="AB1852" t="s"/>
      <c r="AC1852" t="s"/>
      <c r="AD1852" t="s">
        <v>86</v>
      </c>
      <c r="AE1852" t="s"/>
      <c r="AF1852" t="s"/>
      <c r="AG1852" t="s"/>
      <c r="AH1852" t="s"/>
      <c r="AI1852" t="s"/>
      <c r="AJ1852" t="s"/>
      <c r="AK1852" t="s">
        <v>87</v>
      </c>
      <c r="AL1852" t="s"/>
      <c r="AM1852" t="s"/>
      <c r="AN1852" t="s">
        <v>88</v>
      </c>
      <c r="AO1852" t="s"/>
      <c r="AP1852" t="n">
        <v>48</v>
      </c>
      <c r="AQ1852" t="s">
        <v>89</v>
      </c>
      <c r="AR1852" t="s"/>
      <c r="AS1852" t="s"/>
      <c r="AT1852" t="s">
        <v>90</v>
      </c>
      <c r="AU1852" t="s"/>
      <c r="AV1852" t="s"/>
      <c r="AW1852" t="s"/>
      <c r="AX1852" t="s"/>
      <c r="AY1852" t="n">
        <v>1807680</v>
      </c>
      <c r="AZ1852" t="s"/>
      <c r="BA1852" t="s"/>
      <c r="BB1852" t="n">
        <v>18</v>
      </c>
      <c r="BC1852" t="n">
        <v>13.337781</v>
      </c>
      <c r="BD1852" t="n">
        <v>52.499954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92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2292</v>
      </c>
      <c r="F1853" t="n">
        <v>76893</v>
      </c>
      <c r="G1853" t="s">
        <v>74</v>
      </c>
      <c r="H1853" t="s">
        <v>75</v>
      </c>
      <c r="I1853" t="s"/>
      <c r="J1853" t="s">
        <v>74</v>
      </c>
      <c r="K1853" t="n">
        <v>106.5</v>
      </c>
      <c r="L1853" t="s">
        <v>76</v>
      </c>
      <c r="M1853" t="s"/>
      <c r="N1853" t="s">
        <v>131</v>
      </c>
      <c r="O1853" t="s">
        <v>78</v>
      </c>
      <c r="P1853" t="s">
        <v>2293</v>
      </c>
      <c r="Q1853" t="s"/>
      <c r="R1853" t="s">
        <v>79</v>
      </c>
      <c r="S1853" t="s">
        <v>2295</v>
      </c>
      <c r="T1853" t="s">
        <v>81</v>
      </c>
      <c r="U1853" t="s">
        <v>82</v>
      </c>
      <c r="V1853" t="s">
        <v>83</v>
      </c>
      <c r="W1853" t="s">
        <v>84</v>
      </c>
      <c r="X1853" t="s"/>
      <c r="Y1853" t="s">
        <v>85</v>
      </c>
      <c r="Z1853">
        <f>HYPERLINK("https://hotelmonitor-cachepage.eclerx.com/savepage/tk_15444262265391157_sr_2399.html","info")</f>
        <v/>
      </c>
      <c r="AA1853" t="n">
        <v>19961</v>
      </c>
      <c r="AB1853" t="s"/>
      <c r="AC1853" t="s"/>
      <c r="AD1853" t="s">
        <v>86</v>
      </c>
      <c r="AE1853" t="s"/>
      <c r="AF1853" t="s"/>
      <c r="AG1853" t="s"/>
      <c r="AH1853" t="s"/>
      <c r="AI1853" t="s"/>
      <c r="AJ1853" t="s"/>
      <c r="AK1853" t="s">
        <v>87</v>
      </c>
      <c r="AL1853" t="s"/>
      <c r="AM1853" t="s"/>
      <c r="AN1853" t="s">
        <v>88</v>
      </c>
      <c r="AO1853" t="s"/>
      <c r="AP1853" t="n">
        <v>48</v>
      </c>
      <c r="AQ1853" t="s">
        <v>89</v>
      </c>
      <c r="AR1853" t="s"/>
      <c r="AS1853" t="s"/>
      <c r="AT1853" t="s">
        <v>90</v>
      </c>
      <c r="AU1853" t="s"/>
      <c r="AV1853" t="s"/>
      <c r="AW1853" t="s"/>
      <c r="AX1853" t="s"/>
      <c r="AY1853" t="n">
        <v>1807680</v>
      </c>
      <c r="AZ1853" t="s"/>
      <c r="BA1853" t="s"/>
      <c r="BB1853" t="n">
        <v>18</v>
      </c>
      <c r="BC1853" t="n">
        <v>13.337781</v>
      </c>
      <c r="BD1853" t="n">
        <v>52.499954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92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2296</v>
      </c>
      <c r="F1854" t="n">
        <v>-1</v>
      </c>
      <c r="G1854" t="s">
        <v>74</v>
      </c>
      <c r="H1854" t="s">
        <v>75</v>
      </c>
      <c r="I1854" t="s"/>
      <c r="J1854" t="s">
        <v>74</v>
      </c>
      <c r="K1854" t="n">
        <v>66.15000000000001</v>
      </c>
      <c r="L1854" t="s">
        <v>76</v>
      </c>
      <c r="M1854" t="s"/>
      <c r="N1854" t="s">
        <v>244</v>
      </c>
      <c r="O1854" t="s">
        <v>78</v>
      </c>
      <c r="P1854" t="s">
        <v>2296</v>
      </c>
      <c r="Q1854" t="s"/>
      <c r="R1854" t="s">
        <v>119</v>
      </c>
      <c r="S1854" t="s">
        <v>216</v>
      </c>
      <c r="T1854" t="s">
        <v>81</v>
      </c>
      <c r="U1854" t="s">
        <v>82</v>
      </c>
      <c r="V1854" t="s">
        <v>83</v>
      </c>
      <c r="W1854" t="s">
        <v>84</v>
      </c>
      <c r="X1854" t="s"/>
      <c r="Y1854" t="s">
        <v>85</v>
      </c>
      <c r="Z1854">
        <f>HYPERLINK("https://hotelmonitor-cachepage.eclerx.com/savepage/tk_15444268776007547_sr_2399.html","info")</f>
        <v/>
      </c>
      <c r="AA1854" t="n">
        <v>-2071467</v>
      </c>
      <c r="AB1854" t="s"/>
      <c r="AC1854" t="s"/>
      <c r="AD1854" t="s">
        <v>86</v>
      </c>
      <c r="AE1854" t="s"/>
      <c r="AF1854" t="s"/>
      <c r="AG1854" t="s"/>
      <c r="AH1854" t="s"/>
      <c r="AI1854" t="s"/>
      <c r="AJ1854" t="s"/>
      <c r="AK1854" t="s">
        <v>87</v>
      </c>
      <c r="AL1854" t="s"/>
      <c r="AM1854" t="s"/>
      <c r="AN1854" t="s">
        <v>88</v>
      </c>
      <c r="AO1854" t="s"/>
      <c r="AP1854" t="n">
        <v>236</v>
      </c>
      <c r="AQ1854" t="s">
        <v>89</v>
      </c>
      <c r="AR1854" t="s"/>
      <c r="AS1854" t="s"/>
      <c r="AT1854" t="s">
        <v>90</v>
      </c>
      <c r="AU1854" t="s"/>
      <c r="AV1854" t="s"/>
      <c r="AW1854" t="s"/>
      <c r="AX1854" t="s"/>
      <c r="AY1854" t="n">
        <v>2071467</v>
      </c>
      <c r="AZ1854" t="s">
        <v>2297</v>
      </c>
      <c r="BA1854" t="s"/>
      <c r="BB1854" t="n">
        <v>421986</v>
      </c>
      <c r="BC1854" t="n">
        <v>13.389879</v>
      </c>
      <c r="BD1854" t="n">
        <v>52.526524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92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2296</v>
      </c>
      <c r="F1855" t="n">
        <v>-1</v>
      </c>
      <c r="G1855" t="s">
        <v>74</v>
      </c>
      <c r="H1855" t="s">
        <v>75</v>
      </c>
      <c r="I1855" t="s"/>
      <c r="J1855" t="s">
        <v>74</v>
      </c>
      <c r="K1855" t="n">
        <v>84.06999999999999</v>
      </c>
      <c r="L1855" t="s">
        <v>76</v>
      </c>
      <c r="M1855" t="s"/>
      <c r="N1855" t="s">
        <v>2298</v>
      </c>
      <c r="O1855" t="s">
        <v>78</v>
      </c>
      <c r="P1855" t="s">
        <v>2296</v>
      </c>
      <c r="Q1855" t="s"/>
      <c r="R1855" t="s">
        <v>119</v>
      </c>
      <c r="S1855" t="s">
        <v>2299</v>
      </c>
      <c r="T1855" t="s">
        <v>81</v>
      </c>
      <c r="U1855" t="s">
        <v>82</v>
      </c>
      <c r="V1855" t="s">
        <v>83</v>
      </c>
      <c r="W1855" t="s">
        <v>84</v>
      </c>
      <c r="X1855" t="s"/>
      <c r="Y1855" t="s">
        <v>85</v>
      </c>
      <c r="Z1855">
        <f>HYPERLINK("https://hotelmonitor-cachepage.eclerx.com/savepage/tk_15444268776007547_sr_2399.html","info")</f>
        <v/>
      </c>
      <c r="AA1855" t="n">
        <v>-2071467</v>
      </c>
      <c r="AB1855" t="s"/>
      <c r="AC1855" t="s"/>
      <c r="AD1855" t="s">
        <v>86</v>
      </c>
      <c r="AE1855" t="s"/>
      <c r="AF1855" t="s"/>
      <c r="AG1855" t="s"/>
      <c r="AH1855" t="s"/>
      <c r="AI1855" t="s"/>
      <c r="AJ1855" t="s"/>
      <c r="AK1855" t="s">
        <v>87</v>
      </c>
      <c r="AL1855" t="s"/>
      <c r="AM1855" t="s"/>
      <c r="AN1855" t="s">
        <v>88</v>
      </c>
      <c r="AO1855" t="s"/>
      <c r="AP1855" t="n">
        <v>236</v>
      </c>
      <c r="AQ1855" t="s">
        <v>89</v>
      </c>
      <c r="AR1855" t="s"/>
      <c r="AS1855" t="s"/>
      <c r="AT1855" t="s">
        <v>90</v>
      </c>
      <c r="AU1855" t="s"/>
      <c r="AV1855" t="s"/>
      <c r="AW1855" t="s"/>
      <c r="AX1855" t="s"/>
      <c r="AY1855" t="n">
        <v>2071467</v>
      </c>
      <c r="AZ1855" t="s">
        <v>2297</v>
      </c>
      <c r="BA1855" t="s"/>
      <c r="BB1855" t="n">
        <v>421986</v>
      </c>
      <c r="BC1855" t="n">
        <v>13.389879</v>
      </c>
      <c r="BD1855" t="n">
        <v>52.526524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92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2296</v>
      </c>
      <c r="F1856" t="n">
        <v>-1</v>
      </c>
      <c r="G1856" t="s">
        <v>74</v>
      </c>
      <c r="H1856" t="s">
        <v>75</v>
      </c>
      <c r="I1856" t="s"/>
      <c r="J1856" t="s">
        <v>74</v>
      </c>
      <c r="K1856" t="n">
        <v>125.77</v>
      </c>
      <c r="L1856" t="s">
        <v>76</v>
      </c>
      <c r="M1856" t="s"/>
      <c r="N1856" t="s">
        <v>2298</v>
      </c>
      <c r="O1856" t="s">
        <v>78</v>
      </c>
      <c r="P1856" t="s">
        <v>2296</v>
      </c>
      <c r="Q1856" t="s"/>
      <c r="R1856" t="s">
        <v>119</v>
      </c>
      <c r="S1856" t="s">
        <v>2300</v>
      </c>
      <c r="T1856" t="s">
        <v>81</v>
      </c>
      <c r="U1856" t="s">
        <v>82</v>
      </c>
      <c r="V1856" t="s">
        <v>83</v>
      </c>
      <c r="W1856" t="s">
        <v>108</v>
      </c>
      <c r="X1856" t="s"/>
      <c r="Y1856" t="s">
        <v>85</v>
      </c>
      <c r="Z1856">
        <f>HYPERLINK("https://hotelmonitor-cachepage.eclerx.com/savepage/tk_15444268776007547_sr_2399.html","info")</f>
        <v/>
      </c>
      <c r="AA1856" t="n">
        <v>-2071467</v>
      </c>
      <c r="AB1856" t="s"/>
      <c r="AC1856" t="s"/>
      <c r="AD1856" t="s">
        <v>86</v>
      </c>
      <c r="AE1856" t="s"/>
      <c r="AF1856" t="s"/>
      <c r="AG1856" t="s"/>
      <c r="AH1856" t="s"/>
      <c r="AI1856" t="s"/>
      <c r="AJ1856" t="s"/>
      <c r="AK1856" t="s">
        <v>87</v>
      </c>
      <c r="AL1856" t="s"/>
      <c r="AM1856" t="s"/>
      <c r="AN1856" t="s">
        <v>88</v>
      </c>
      <c r="AO1856" t="s"/>
      <c r="AP1856" t="n">
        <v>236</v>
      </c>
      <c r="AQ1856" t="s">
        <v>89</v>
      </c>
      <c r="AR1856" t="s"/>
      <c r="AS1856" t="s"/>
      <c r="AT1856" t="s">
        <v>90</v>
      </c>
      <c r="AU1856" t="s"/>
      <c r="AV1856" t="s"/>
      <c r="AW1856" t="s"/>
      <c r="AX1856" t="s"/>
      <c r="AY1856" t="n">
        <v>2071467</v>
      </c>
      <c r="AZ1856" t="s">
        <v>2297</v>
      </c>
      <c r="BA1856" t="s"/>
      <c r="BB1856" t="n">
        <v>421986</v>
      </c>
      <c r="BC1856" t="n">
        <v>13.389879</v>
      </c>
      <c r="BD1856" t="n">
        <v>52.526524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92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2301</v>
      </c>
      <c r="F1857" t="n">
        <v>1429077</v>
      </c>
      <c r="G1857" t="s">
        <v>74</v>
      </c>
      <c r="H1857" t="s">
        <v>75</v>
      </c>
      <c r="I1857" t="s"/>
      <c r="J1857" t="s">
        <v>74</v>
      </c>
      <c r="K1857" t="n">
        <v>65.8</v>
      </c>
      <c r="L1857" t="s">
        <v>76</v>
      </c>
      <c r="M1857" t="s"/>
      <c r="N1857" t="s">
        <v>253</v>
      </c>
      <c r="O1857" t="s">
        <v>78</v>
      </c>
      <c r="P1857" t="s">
        <v>2302</v>
      </c>
      <c r="Q1857" t="s"/>
      <c r="R1857" t="s">
        <v>119</v>
      </c>
      <c r="S1857" t="s">
        <v>2303</v>
      </c>
      <c r="T1857" t="s">
        <v>81</v>
      </c>
      <c r="U1857" t="s">
        <v>82</v>
      </c>
      <c r="V1857" t="s">
        <v>83</v>
      </c>
      <c r="W1857" t="s">
        <v>84</v>
      </c>
      <c r="X1857" t="s"/>
      <c r="Y1857" t="s">
        <v>85</v>
      </c>
      <c r="Z1857">
        <f>HYPERLINK("https://hotelmonitor-cachepage.eclerx.com/savepage/tk_15444272565219667_sr_2399.html","info")</f>
        <v/>
      </c>
      <c r="AA1857" t="n">
        <v>214731</v>
      </c>
      <c r="AB1857" t="s"/>
      <c r="AC1857" t="s"/>
      <c r="AD1857" t="s">
        <v>86</v>
      </c>
      <c r="AE1857" t="s"/>
      <c r="AF1857" t="s"/>
      <c r="AG1857" t="s"/>
      <c r="AH1857" t="s"/>
      <c r="AI1857" t="s"/>
      <c r="AJ1857" t="s"/>
      <c r="AK1857" t="s">
        <v>87</v>
      </c>
      <c r="AL1857" t="s"/>
      <c r="AM1857" t="s"/>
      <c r="AN1857" t="s">
        <v>88</v>
      </c>
      <c r="AO1857" t="s"/>
      <c r="AP1857" t="n">
        <v>350</v>
      </c>
      <c r="AQ1857" t="s">
        <v>89</v>
      </c>
      <c r="AR1857" t="s"/>
      <c r="AS1857" t="s"/>
      <c r="AT1857" t="s">
        <v>90</v>
      </c>
      <c r="AU1857" t="s"/>
      <c r="AV1857" t="s"/>
      <c r="AW1857" t="s"/>
      <c r="AX1857" t="s"/>
      <c r="AY1857" t="n">
        <v>1145978</v>
      </c>
      <c r="AZ1857" t="s">
        <v>2304</v>
      </c>
      <c r="BA1857" t="s"/>
      <c r="BB1857" t="n">
        <v>429208</v>
      </c>
      <c r="BC1857" t="n">
        <v>13.347785</v>
      </c>
      <c r="BD1857" t="n">
        <v>52.50623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92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2301</v>
      </c>
      <c r="F1858" t="n">
        <v>1429077</v>
      </c>
      <c r="G1858" t="s">
        <v>74</v>
      </c>
      <c r="H1858" t="s">
        <v>75</v>
      </c>
      <c r="I1858" t="s"/>
      <c r="J1858" t="s">
        <v>74</v>
      </c>
      <c r="K1858" t="n">
        <v>55.93</v>
      </c>
      <c r="L1858" t="s">
        <v>76</v>
      </c>
      <c r="M1858" t="s"/>
      <c r="N1858" t="s">
        <v>158</v>
      </c>
      <c r="O1858" t="s">
        <v>78</v>
      </c>
      <c r="P1858" t="s">
        <v>2302</v>
      </c>
      <c r="Q1858" t="s"/>
      <c r="R1858" t="s">
        <v>119</v>
      </c>
      <c r="S1858" t="s">
        <v>2305</v>
      </c>
      <c r="T1858" t="s">
        <v>81</v>
      </c>
      <c r="U1858" t="s">
        <v>82</v>
      </c>
      <c r="V1858" t="s">
        <v>83</v>
      </c>
      <c r="W1858" t="s">
        <v>84</v>
      </c>
      <c r="X1858" t="s"/>
      <c r="Y1858" t="s">
        <v>85</v>
      </c>
      <c r="Z1858">
        <f>HYPERLINK("https://hotelmonitor-cachepage.eclerx.com/savepage/tk_15444272565219667_sr_2399.html","info")</f>
        <v/>
      </c>
      <c r="AA1858" t="n">
        <v>214731</v>
      </c>
      <c r="AB1858" t="s"/>
      <c r="AC1858" t="s"/>
      <c r="AD1858" t="s">
        <v>86</v>
      </c>
      <c r="AE1858" t="s"/>
      <c r="AF1858" t="s"/>
      <c r="AG1858" t="s"/>
      <c r="AH1858" t="s"/>
      <c r="AI1858" t="s"/>
      <c r="AJ1858" t="s"/>
      <c r="AK1858" t="s">
        <v>87</v>
      </c>
      <c r="AL1858" t="s"/>
      <c r="AM1858" t="s"/>
      <c r="AN1858" t="s">
        <v>88</v>
      </c>
      <c r="AO1858" t="s"/>
      <c r="AP1858" t="n">
        <v>350</v>
      </c>
      <c r="AQ1858" t="s">
        <v>89</v>
      </c>
      <c r="AR1858" t="s"/>
      <c r="AS1858" t="s"/>
      <c r="AT1858" t="s">
        <v>90</v>
      </c>
      <c r="AU1858" t="s"/>
      <c r="AV1858" t="s"/>
      <c r="AW1858" t="s"/>
      <c r="AX1858" t="s"/>
      <c r="AY1858" t="n">
        <v>1145978</v>
      </c>
      <c r="AZ1858" t="s">
        <v>2304</v>
      </c>
      <c r="BA1858" t="s"/>
      <c r="BB1858" t="n">
        <v>429208</v>
      </c>
      <c r="BC1858" t="n">
        <v>13.347785</v>
      </c>
      <c r="BD1858" t="n">
        <v>52.50623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92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2301</v>
      </c>
      <c r="F1859" t="n">
        <v>1429077</v>
      </c>
      <c r="G1859" t="s">
        <v>74</v>
      </c>
      <c r="H1859" t="s">
        <v>75</v>
      </c>
      <c r="I1859" t="s"/>
      <c r="J1859" t="s">
        <v>74</v>
      </c>
      <c r="K1859" t="n">
        <v>65.81</v>
      </c>
      <c r="L1859" t="s">
        <v>76</v>
      </c>
      <c r="M1859" t="s"/>
      <c r="N1859" t="s">
        <v>121</v>
      </c>
      <c r="O1859" t="s">
        <v>78</v>
      </c>
      <c r="P1859" t="s">
        <v>2302</v>
      </c>
      <c r="Q1859" t="s"/>
      <c r="R1859" t="s">
        <v>119</v>
      </c>
      <c r="S1859" t="s">
        <v>2306</v>
      </c>
      <c r="T1859" t="s">
        <v>81</v>
      </c>
      <c r="U1859" t="s">
        <v>82</v>
      </c>
      <c r="V1859" t="s">
        <v>83</v>
      </c>
      <c r="W1859" t="s">
        <v>84</v>
      </c>
      <c r="X1859" t="s"/>
      <c r="Y1859" t="s">
        <v>85</v>
      </c>
      <c r="Z1859">
        <f>HYPERLINK("https://hotelmonitor-cachepage.eclerx.com/savepage/tk_15444272565219667_sr_2399.html","info")</f>
        <v/>
      </c>
      <c r="AA1859" t="n">
        <v>214731</v>
      </c>
      <c r="AB1859" t="s"/>
      <c r="AC1859" t="s"/>
      <c r="AD1859" t="s">
        <v>86</v>
      </c>
      <c r="AE1859" t="s"/>
      <c r="AF1859" t="s"/>
      <c r="AG1859" t="s"/>
      <c r="AH1859" t="s"/>
      <c r="AI1859" t="s"/>
      <c r="AJ1859" t="s"/>
      <c r="AK1859" t="s">
        <v>87</v>
      </c>
      <c r="AL1859" t="s"/>
      <c r="AM1859" t="s"/>
      <c r="AN1859" t="s">
        <v>88</v>
      </c>
      <c r="AO1859" t="s"/>
      <c r="AP1859" t="n">
        <v>350</v>
      </c>
      <c r="AQ1859" t="s">
        <v>89</v>
      </c>
      <c r="AR1859" t="s"/>
      <c r="AS1859" t="s"/>
      <c r="AT1859" t="s">
        <v>90</v>
      </c>
      <c r="AU1859" t="s"/>
      <c r="AV1859" t="s"/>
      <c r="AW1859" t="s"/>
      <c r="AX1859" t="s"/>
      <c r="AY1859" t="n">
        <v>1145978</v>
      </c>
      <c r="AZ1859" t="s">
        <v>2304</v>
      </c>
      <c r="BA1859" t="s"/>
      <c r="BB1859" t="n">
        <v>429208</v>
      </c>
      <c r="BC1859" t="n">
        <v>13.347785</v>
      </c>
      <c r="BD1859" t="n">
        <v>52.50623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92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2301</v>
      </c>
      <c r="F1860" t="n">
        <v>1429077</v>
      </c>
      <c r="G1860" t="s">
        <v>74</v>
      </c>
      <c r="H1860" t="s">
        <v>75</v>
      </c>
      <c r="I1860" t="s"/>
      <c r="J1860" t="s">
        <v>74</v>
      </c>
      <c r="K1860" t="n">
        <v>84.53</v>
      </c>
      <c r="L1860" t="s">
        <v>76</v>
      </c>
      <c r="M1860" t="s"/>
      <c r="N1860" t="s">
        <v>244</v>
      </c>
      <c r="O1860" t="s">
        <v>78</v>
      </c>
      <c r="P1860" t="s">
        <v>2302</v>
      </c>
      <c r="Q1860" t="s"/>
      <c r="R1860" t="s">
        <v>119</v>
      </c>
      <c r="S1860" t="s">
        <v>2307</v>
      </c>
      <c r="T1860" t="s">
        <v>81</v>
      </c>
      <c r="U1860" t="s">
        <v>82</v>
      </c>
      <c r="V1860" t="s">
        <v>83</v>
      </c>
      <c r="W1860" t="s">
        <v>84</v>
      </c>
      <c r="X1860" t="s"/>
      <c r="Y1860" t="s">
        <v>85</v>
      </c>
      <c r="Z1860">
        <f>HYPERLINK("https://hotelmonitor-cachepage.eclerx.com/savepage/tk_15444272565219667_sr_2399.html","info")</f>
        <v/>
      </c>
      <c r="AA1860" t="n">
        <v>214731</v>
      </c>
      <c r="AB1860" t="s"/>
      <c r="AC1860" t="s"/>
      <c r="AD1860" t="s">
        <v>86</v>
      </c>
      <c r="AE1860" t="s"/>
      <c r="AF1860" t="s"/>
      <c r="AG1860" t="s"/>
      <c r="AH1860" t="s"/>
      <c r="AI1860" t="s"/>
      <c r="AJ1860" t="s"/>
      <c r="AK1860" t="s">
        <v>87</v>
      </c>
      <c r="AL1860" t="s"/>
      <c r="AM1860" t="s"/>
      <c r="AN1860" t="s">
        <v>88</v>
      </c>
      <c r="AO1860" t="s"/>
      <c r="AP1860" t="n">
        <v>350</v>
      </c>
      <c r="AQ1860" t="s">
        <v>89</v>
      </c>
      <c r="AR1860" t="s"/>
      <c r="AS1860" t="s"/>
      <c r="AT1860" t="s">
        <v>90</v>
      </c>
      <c r="AU1860" t="s"/>
      <c r="AV1860" t="s"/>
      <c r="AW1860" t="s"/>
      <c r="AX1860" t="s"/>
      <c r="AY1860" t="n">
        <v>1145978</v>
      </c>
      <c r="AZ1860" t="s">
        <v>2304</v>
      </c>
      <c r="BA1860" t="s"/>
      <c r="BB1860" t="n">
        <v>429208</v>
      </c>
      <c r="BC1860" t="n">
        <v>13.347785</v>
      </c>
      <c r="BD1860" t="n">
        <v>52.50623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92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2308</v>
      </c>
      <c r="F1861" t="n">
        <v>-1</v>
      </c>
      <c r="G1861" t="s">
        <v>74</v>
      </c>
      <c r="H1861" t="s">
        <v>75</v>
      </c>
      <c r="I1861" t="s"/>
      <c r="J1861" t="s">
        <v>74</v>
      </c>
      <c r="K1861" t="n">
        <v>62.5</v>
      </c>
      <c r="L1861" t="s">
        <v>76</v>
      </c>
      <c r="M1861" t="s"/>
      <c r="N1861" t="s">
        <v>2309</v>
      </c>
      <c r="O1861" t="s">
        <v>78</v>
      </c>
      <c r="P1861" t="s">
        <v>2308</v>
      </c>
      <c r="Q1861" t="s"/>
      <c r="R1861" t="s">
        <v>119</v>
      </c>
      <c r="S1861" t="s">
        <v>2027</v>
      </c>
      <c r="T1861" t="s">
        <v>81</v>
      </c>
      <c r="U1861" t="s">
        <v>82</v>
      </c>
      <c r="V1861" t="s">
        <v>83</v>
      </c>
      <c r="W1861" t="s">
        <v>84</v>
      </c>
      <c r="X1861" t="s"/>
      <c r="Y1861" t="s">
        <v>85</v>
      </c>
      <c r="Z1861">
        <f>HYPERLINK("https://hotelmonitor-cachepage.eclerx.com/savepage/tk_15444275274717584_sr_2399.html","info")</f>
        <v/>
      </c>
      <c r="AA1861" t="n">
        <v>-6796928</v>
      </c>
      <c r="AB1861" t="s"/>
      <c r="AC1861" t="s"/>
      <c r="AD1861" t="s">
        <v>86</v>
      </c>
      <c r="AE1861" t="s"/>
      <c r="AF1861" t="s"/>
      <c r="AG1861" t="s"/>
      <c r="AH1861" t="s"/>
      <c r="AI1861" t="s"/>
      <c r="AJ1861" t="s"/>
      <c r="AK1861" t="s">
        <v>87</v>
      </c>
      <c r="AL1861" t="s"/>
      <c r="AM1861" t="s"/>
      <c r="AN1861" t="s">
        <v>88</v>
      </c>
      <c r="AO1861" t="s"/>
      <c r="AP1861" t="n">
        <v>432</v>
      </c>
      <c r="AQ1861" t="s">
        <v>89</v>
      </c>
      <c r="AR1861" t="s"/>
      <c r="AS1861" t="s"/>
      <c r="AT1861" t="s">
        <v>90</v>
      </c>
      <c r="AU1861" t="s"/>
      <c r="AV1861" t="s"/>
      <c r="AW1861" t="s"/>
      <c r="AX1861" t="s"/>
      <c r="AY1861" t="n">
        <v>6796928</v>
      </c>
      <c r="AZ1861" t="s"/>
      <c r="BA1861" t="s"/>
      <c r="BB1861" t="n">
        <v>5679</v>
      </c>
      <c r="BC1861" t="n">
        <v>13.342916</v>
      </c>
      <c r="BD1861" t="n">
        <v>52.5004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92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2310</v>
      </c>
      <c r="F1862" t="n">
        <v>268688</v>
      </c>
      <c r="G1862" t="s">
        <v>74</v>
      </c>
      <c r="H1862" t="s">
        <v>75</v>
      </c>
      <c r="I1862" t="s"/>
      <c r="J1862" t="s">
        <v>74</v>
      </c>
      <c r="K1862" t="n">
        <v>53.1</v>
      </c>
      <c r="L1862" t="s">
        <v>76</v>
      </c>
      <c r="M1862" t="s"/>
      <c r="N1862" t="s">
        <v>158</v>
      </c>
      <c r="O1862" t="s">
        <v>78</v>
      </c>
      <c r="P1862" t="s">
        <v>2311</v>
      </c>
      <c r="Q1862" t="s"/>
      <c r="R1862" t="s">
        <v>79</v>
      </c>
      <c r="S1862" t="s">
        <v>182</v>
      </c>
      <c r="T1862" t="s">
        <v>81</v>
      </c>
      <c r="U1862" t="s">
        <v>82</v>
      </c>
      <c r="V1862" t="s">
        <v>83</v>
      </c>
      <c r="W1862" t="s">
        <v>84</v>
      </c>
      <c r="X1862" t="s"/>
      <c r="Y1862" t="s">
        <v>85</v>
      </c>
      <c r="Z1862">
        <f>HYPERLINK("https://hotelmonitor-cachepage.eclerx.com/savepage/tk_15444272408004766_sr_2399.html","info")</f>
        <v/>
      </c>
      <c r="AA1862" t="n">
        <v>77314</v>
      </c>
      <c r="AB1862" t="s"/>
      <c r="AC1862" t="s"/>
      <c r="AD1862" t="s">
        <v>86</v>
      </c>
      <c r="AE1862" t="s"/>
      <c r="AF1862" t="s"/>
      <c r="AG1862" t="s"/>
      <c r="AH1862" t="s"/>
      <c r="AI1862" t="s"/>
      <c r="AJ1862" t="s"/>
      <c r="AK1862" t="s">
        <v>87</v>
      </c>
      <c r="AL1862" t="s"/>
      <c r="AM1862" t="s"/>
      <c r="AN1862" t="s">
        <v>88</v>
      </c>
      <c r="AO1862" t="s"/>
      <c r="AP1862" t="n">
        <v>345</v>
      </c>
      <c r="AQ1862" t="s">
        <v>89</v>
      </c>
      <c r="AR1862" t="s"/>
      <c r="AS1862" t="s"/>
      <c r="AT1862" t="s">
        <v>90</v>
      </c>
      <c r="AU1862" t="s"/>
      <c r="AV1862" t="s"/>
      <c r="AW1862" t="s"/>
      <c r="AX1862" t="s"/>
      <c r="AY1862" t="n">
        <v>1107385</v>
      </c>
      <c r="AZ1862" t="s">
        <v>2312</v>
      </c>
      <c r="BA1862" t="s"/>
      <c r="BB1862" t="n">
        <v>51962</v>
      </c>
      <c r="BC1862" t="n">
        <v>13.46308</v>
      </c>
      <c r="BD1862" t="n">
        <v>52.437403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92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2310</v>
      </c>
      <c r="F1863" t="n">
        <v>268688</v>
      </c>
      <c r="G1863" t="s">
        <v>74</v>
      </c>
      <c r="H1863" t="s">
        <v>75</v>
      </c>
      <c r="I1863" t="s"/>
      <c r="J1863" t="s">
        <v>74</v>
      </c>
      <c r="K1863" t="n">
        <v>59</v>
      </c>
      <c r="L1863" t="s">
        <v>76</v>
      </c>
      <c r="M1863" t="s"/>
      <c r="N1863" t="s">
        <v>113</v>
      </c>
      <c r="O1863" t="s">
        <v>78</v>
      </c>
      <c r="P1863" t="s">
        <v>2311</v>
      </c>
      <c r="Q1863" t="s"/>
      <c r="R1863" t="s">
        <v>79</v>
      </c>
      <c r="S1863" t="s">
        <v>184</v>
      </c>
      <c r="T1863" t="s">
        <v>81</v>
      </c>
      <c r="U1863" t="s">
        <v>82</v>
      </c>
      <c r="V1863" t="s">
        <v>83</v>
      </c>
      <c r="W1863" t="s">
        <v>84</v>
      </c>
      <c r="X1863" t="s"/>
      <c r="Y1863" t="s">
        <v>85</v>
      </c>
      <c r="Z1863">
        <f>HYPERLINK("https://hotelmonitor-cachepage.eclerx.com/savepage/tk_15444272408004766_sr_2399.html","info")</f>
        <v/>
      </c>
      <c r="AA1863" t="n">
        <v>77314</v>
      </c>
      <c r="AB1863" t="s"/>
      <c r="AC1863" t="s"/>
      <c r="AD1863" t="s">
        <v>86</v>
      </c>
      <c r="AE1863" t="s"/>
      <c r="AF1863" t="s"/>
      <c r="AG1863" t="s"/>
      <c r="AH1863" t="s"/>
      <c r="AI1863" t="s"/>
      <c r="AJ1863" t="s"/>
      <c r="AK1863" t="s">
        <v>87</v>
      </c>
      <c r="AL1863" t="s"/>
      <c r="AM1863" t="s"/>
      <c r="AN1863" t="s">
        <v>88</v>
      </c>
      <c r="AO1863" t="s"/>
      <c r="AP1863" t="n">
        <v>345</v>
      </c>
      <c r="AQ1863" t="s">
        <v>89</v>
      </c>
      <c r="AR1863" t="s"/>
      <c r="AS1863" t="s"/>
      <c r="AT1863" t="s">
        <v>90</v>
      </c>
      <c r="AU1863" t="s"/>
      <c r="AV1863" t="s"/>
      <c r="AW1863" t="s"/>
      <c r="AX1863" t="s"/>
      <c r="AY1863" t="n">
        <v>1107385</v>
      </c>
      <c r="AZ1863" t="s">
        <v>2312</v>
      </c>
      <c r="BA1863" t="s"/>
      <c r="BB1863" t="n">
        <v>51962</v>
      </c>
      <c r="BC1863" t="n">
        <v>13.46308</v>
      </c>
      <c r="BD1863" t="n">
        <v>52.437403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92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2310</v>
      </c>
      <c r="F1864" t="n">
        <v>268688</v>
      </c>
      <c r="G1864" t="s">
        <v>74</v>
      </c>
      <c r="H1864" t="s">
        <v>75</v>
      </c>
      <c r="I1864" t="s"/>
      <c r="J1864" t="s">
        <v>74</v>
      </c>
      <c r="K1864" t="n">
        <v>62.1</v>
      </c>
      <c r="L1864" t="s">
        <v>76</v>
      </c>
      <c r="M1864" t="s"/>
      <c r="N1864" t="s">
        <v>2313</v>
      </c>
      <c r="O1864" t="s">
        <v>78</v>
      </c>
      <c r="P1864" t="s">
        <v>2311</v>
      </c>
      <c r="Q1864" t="s"/>
      <c r="R1864" t="s">
        <v>79</v>
      </c>
      <c r="S1864" t="s">
        <v>736</v>
      </c>
      <c r="T1864" t="s">
        <v>81</v>
      </c>
      <c r="U1864" t="s">
        <v>82</v>
      </c>
      <c r="V1864" t="s">
        <v>83</v>
      </c>
      <c r="W1864" t="s">
        <v>108</v>
      </c>
      <c r="X1864" t="s"/>
      <c r="Y1864" t="s">
        <v>85</v>
      </c>
      <c r="Z1864">
        <f>HYPERLINK("https://hotelmonitor-cachepage.eclerx.com/savepage/tk_15444272408004766_sr_2399.html","info")</f>
        <v/>
      </c>
      <c r="AA1864" t="n">
        <v>77314</v>
      </c>
      <c r="AB1864" t="s"/>
      <c r="AC1864" t="s"/>
      <c r="AD1864" t="s">
        <v>86</v>
      </c>
      <c r="AE1864" t="s"/>
      <c r="AF1864" t="s"/>
      <c r="AG1864" t="s"/>
      <c r="AH1864" t="s"/>
      <c r="AI1864" t="s"/>
      <c r="AJ1864" t="s"/>
      <c r="AK1864" t="s">
        <v>87</v>
      </c>
      <c r="AL1864" t="s"/>
      <c r="AM1864" t="s"/>
      <c r="AN1864" t="s">
        <v>88</v>
      </c>
      <c r="AO1864" t="s"/>
      <c r="AP1864" t="n">
        <v>345</v>
      </c>
      <c r="AQ1864" t="s">
        <v>89</v>
      </c>
      <c r="AR1864" t="s"/>
      <c r="AS1864" t="s"/>
      <c r="AT1864" t="s">
        <v>90</v>
      </c>
      <c r="AU1864" t="s"/>
      <c r="AV1864" t="s"/>
      <c r="AW1864" t="s"/>
      <c r="AX1864" t="s"/>
      <c r="AY1864" t="n">
        <v>1107385</v>
      </c>
      <c r="AZ1864" t="s">
        <v>2312</v>
      </c>
      <c r="BA1864" t="s"/>
      <c r="BB1864" t="n">
        <v>51962</v>
      </c>
      <c r="BC1864" t="n">
        <v>13.46308</v>
      </c>
      <c r="BD1864" t="n">
        <v>52.437403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92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2310</v>
      </c>
      <c r="F1865" t="n">
        <v>268688</v>
      </c>
      <c r="G1865" t="s">
        <v>74</v>
      </c>
      <c r="H1865" t="s">
        <v>75</v>
      </c>
      <c r="I1865" t="s"/>
      <c r="J1865" t="s">
        <v>74</v>
      </c>
      <c r="K1865" t="n">
        <v>69</v>
      </c>
      <c r="L1865" t="s">
        <v>76</v>
      </c>
      <c r="M1865" t="s"/>
      <c r="N1865" t="s">
        <v>129</v>
      </c>
      <c r="O1865" t="s">
        <v>78</v>
      </c>
      <c r="P1865" t="s">
        <v>2311</v>
      </c>
      <c r="Q1865" t="s"/>
      <c r="R1865" t="s">
        <v>79</v>
      </c>
      <c r="S1865" t="s">
        <v>186</v>
      </c>
      <c r="T1865" t="s">
        <v>81</v>
      </c>
      <c r="U1865" t="s">
        <v>82</v>
      </c>
      <c r="V1865" t="s">
        <v>83</v>
      </c>
      <c r="W1865" t="s">
        <v>84</v>
      </c>
      <c r="X1865" t="s"/>
      <c r="Y1865" t="s">
        <v>85</v>
      </c>
      <c r="Z1865">
        <f>HYPERLINK("https://hotelmonitor-cachepage.eclerx.com/savepage/tk_15444272408004766_sr_2399.html","info")</f>
        <v/>
      </c>
      <c r="AA1865" t="n">
        <v>77314</v>
      </c>
      <c r="AB1865" t="s"/>
      <c r="AC1865" t="s"/>
      <c r="AD1865" t="s">
        <v>86</v>
      </c>
      <c r="AE1865" t="s"/>
      <c r="AF1865" t="s"/>
      <c r="AG1865" t="s"/>
      <c r="AH1865" t="s"/>
      <c r="AI1865" t="s"/>
      <c r="AJ1865" t="s"/>
      <c r="AK1865" t="s">
        <v>87</v>
      </c>
      <c r="AL1865" t="s"/>
      <c r="AM1865" t="s"/>
      <c r="AN1865" t="s">
        <v>88</v>
      </c>
      <c r="AO1865" t="s"/>
      <c r="AP1865" t="n">
        <v>345</v>
      </c>
      <c r="AQ1865" t="s">
        <v>89</v>
      </c>
      <c r="AR1865" t="s"/>
      <c r="AS1865" t="s"/>
      <c r="AT1865" t="s">
        <v>90</v>
      </c>
      <c r="AU1865" t="s"/>
      <c r="AV1865" t="s"/>
      <c r="AW1865" t="s"/>
      <c r="AX1865" t="s"/>
      <c r="AY1865" t="n">
        <v>1107385</v>
      </c>
      <c r="AZ1865" t="s">
        <v>2312</v>
      </c>
      <c r="BA1865" t="s"/>
      <c r="BB1865" t="n">
        <v>51962</v>
      </c>
      <c r="BC1865" t="n">
        <v>13.46308</v>
      </c>
      <c r="BD1865" t="n">
        <v>52.437403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92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2310</v>
      </c>
      <c r="F1866" t="n">
        <v>268688</v>
      </c>
      <c r="G1866" t="s">
        <v>74</v>
      </c>
      <c r="H1866" t="s">
        <v>75</v>
      </c>
      <c r="I1866" t="s"/>
      <c r="J1866" t="s">
        <v>74</v>
      </c>
      <c r="K1866" t="n">
        <v>79</v>
      </c>
      <c r="L1866" t="s">
        <v>76</v>
      </c>
      <c r="M1866" t="s"/>
      <c r="N1866" t="s">
        <v>1073</v>
      </c>
      <c r="O1866" t="s">
        <v>78</v>
      </c>
      <c r="P1866" t="s">
        <v>2311</v>
      </c>
      <c r="Q1866" t="s"/>
      <c r="R1866" t="s">
        <v>79</v>
      </c>
      <c r="S1866" t="s">
        <v>342</v>
      </c>
      <c r="T1866" t="s">
        <v>81</v>
      </c>
      <c r="U1866" t="s">
        <v>82</v>
      </c>
      <c r="V1866" t="s">
        <v>83</v>
      </c>
      <c r="W1866" t="s">
        <v>108</v>
      </c>
      <c r="X1866" t="s"/>
      <c r="Y1866" t="s">
        <v>85</v>
      </c>
      <c r="Z1866">
        <f>HYPERLINK("https://hotelmonitor-cachepage.eclerx.com/savepage/tk_15444272408004766_sr_2399.html","info")</f>
        <v/>
      </c>
      <c r="AA1866" t="n">
        <v>77314</v>
      </c>
      <c r="AB1866" t="s"/>
      <c r="AC1866" t="s"/>
      <c r="AD1866" t="s">
        <v>86</v>
      </c>
      <c r="AE1866" t="s"/>
      <c r="AF1866" t="s"/>
      <c r="AG1866" t="s"/>
      <c r="AH1866" t="s"/>
      <c r="AI1866" t="s"/>
      <c r="AJ1866" t="s"/>
      <c r="AK1866" t="s">
        <v>87</v>
      </c>
      <c r="AL1866" t="s"/>
      <c r="AM1866" t="s"/>
      <c r="AN1866" t="s">
        <v>88</v>
      </c>
      <c r="AO1866" t="s"/>
      <c r="AP1866" t="n">
        <v>345</v>
      </c>
      <c r="AQ1866" t="s">
        <v>89</v>
      </c>
      <c r="AR1866" t="s"/>
      <c r="AS1866" t="s"/>
      <c r="AT1866" t="s">
        <v>90</v>
      </c>
      <c r="AU1866" t="s"/>
      <c r="AV1866" t="s"/>
      <c r="AW1866" t="s"/>
      <c r="AX1866" t="s"/>
      <c r="AY1866" t="n">
        <v>1107385</v>
      </c>
      <c r="AZ1866" t="s">
        <v>2312</v>
      </c>
      <c r="BA1866" t="s"/>
      <c r="BB1866" t="n">
        <v>51962</v>
      </c>
      <c r="BC1866" t="n">
        <v>13.46308</v>
      </c>
      <c r="BD1866" t="n">
        <v>52.437403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92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2310</v>
      </c>
      <c r="F1867" t="n">
        <v>268688</v>
      </c>
      <c r="G1867" t="s">
        <v>74</v>
      </c>
      <c r="H1867" t="s">
        <v>75</v>
      </c>
      <c r="I1867" t="s"/>
      <c r="J1867" t="s">
        <v>74</v>
      </c>
      <c r="K1867" t="n">
        <v>79</v>
      </c>
      <c r="L1867" t="s">
        <v>76</v>
      </c>
      <c r="M1867" t="s"/>
      <c r="N1867" t="s">
        <v>2314</v>
      </c>
      <c r="O1867" t="s">
        <v>78</v>
      </c>
      <c r="P1867" t="s">
        <v>2311</v>
      </c>
      <c r="Q1867" t="s"/>
      <c r="R1867" t="s">
        <v>79</v>
      </c>
      <c r="S1867" t="s">
        <v>342</v>
      </c>
      <c r="T1867" t="s">
        <v>81</v>
      </c>
      <c r="U1867" t="s">
        <v>82</v>
      </c>
      <c r="V1867" t="s">
        <v>83</v>
      </c>
      <c r="W1867" t="s">
        <v>108</v>
      </c>
      <c r="X1867" t="s"/>
      <c r="Y1867" t="s">
        <v>85</v>
      </c>
      <c r="Z1867">
        <f>HYPERLINK("https://hotelmonitor-cachepage.eclerx.com/savepage/tk_15444272408004766_sr_2399.html","info")</f>
        <v/>
      </c>
      <c r="AA1867" t="n">
        <v>77314</v>
      </c>
      <c r="AB1867" t="s"/>
      <c r="AC1867" t="s"/>
      <c r="AD1867" t="s">
        <v>86</v>
      </c>
      <c r="AE1867" t="s"/>
      <c r="AF1867" t="s"/>
      <c r="AG1867" t="s"/>
      <c r="AH1867" t="s"/>
      <c r="AI1867" t="s"/>
      <c r="AJ1867" t="s"/>
      <c r="AK1867" t="s">
        <v>87</v>
      </c>
      <c r="AL1867" t="s"/>
      <c r="AM1867" t="s"/>
      <c r="AN1867" t="s">
        <v>88</v>
      </c>
      <c r="AO1867" t="s"/>
      <c r="AP1867" t="n">
        <v>345</v>
      </c>
      <c r="AQ1867" t="s">
        <v>89</v>
      </c>
      <c r="AR1867" t="s"/>
      <c r="AS1867" t="s"/>
      <c r="AT1867" t="s">
        <v>90</v>
      </c>
      <c r="AU1867" t="s"/>
      <c r="AV1867" t="s"/>
      <c r="AW1867" t="s"/>
      <c r="AX1867" t="s"/>
      <c r="AY1867" t="n">
        <v>1107385</v>
      </c>
      <c r="AZ1867" t="s">
        <v>2312</v>
      </c>
      <c r="BA1867" t="s"/>
      <c r="BB1867" t="n">
        <v>51962</v>
      </c>
      <c r="BC1867" t="n">
        <v>13.46308</v>
      </c>
      <c r="BD1867" t="n">
        <v>52.437403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92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2315</v>
      </c>
      <c r="F1868" t="n">
        <v>2173725</v>
      </c>
      <c r="G1868" t="s">
        <v>74</v>
      </c>
      <c r="H1868" t="s">
        <v>75</v>
      </c>
      <c r="I1868" t="s"/>
      <c r="J1868" t="s">
        <v>74</v>
      </c>
      <c r="K1868" t="n">
        <v>74.5</v>
      </c>
      <c r="L1868" t="s">
        <v>76</v>
      </c>
      <c r="M1868" t="s"/>
      <c r="N1868" t="s">
        <v>262</v>
      </c>
      <c r="O1868" t="s">
        <v>78</v>
      </c>
      <c r="P1868" t="s">
        <v>2316</v>
      </c>
      <c r="Q1868" t="s"/>
      <c r="R1868" t="s">
        <v>114</v>
      </c>
      <c r="S1868" t="s">
        <v>2317</v>
      </c>
      <c r="T1868" t="s">
        <v>81</v>
      </c>
      <c r="U1868" t="s">
        <v>82</v>
      </c>
      <c r="V1868" t="s">
        <v>83</v>
      </c>
      <c r="W1868" t="s">
        <v>108</v>
      </c>
      <c r="X1868" t="s"/>
      <c r="Y1868" t="s">
        <v>85</v>
      </c>
      <c r="Z1868">
        <f>HYPERLINK("https://hotelmonitor-cachepage.eclerx.com/savepage/tk_1544426273190721_sr_2399.html","info")</f>
        <v/>
      </c>
      <c r="AA1868" t="n">
        <v>228060</v>
      </c>
      <c r="AB1868" t="s"/>
      <c r="AC1868" t="s"/>
      <c r="AD1868" t="s">
        <v>86</v>
      </c>
      <c r="AE1868" t="s"/>
      <c r="AF1868" t="s"/>
      <c r="AG1868" t="s"/>
      <c r="AH1868" t="s"/>
      <c r="AI1868" t="s"/>
      <c r="AJ1868" t="s"/>
      <c r="AK1868" t="s">
        <v>87</v>
      </c>
      <c r="AL1868" t="s"/>
      <c r="AM1868" t="s"/>
      <c r="AN1868" t="s">
        <v>88</v>
      </c>
      <c r="AO1868" t="s"/>
      <c r="AP1868" t="n">
        <v>62</v>
      </c>
      <c r="AQ1868" t="s">
        <v>89</v>
      </c>
      <c r="AR1868" t="s"/>
      <c r="AS1868" t="s"/>
      <c r="AT1868" t="s">
        <v>90</v>
      </c>
      <c r="AU1868" t="s"/>
      <c r="AV1868" t="s"/>
      <c r="AW1868" t="s"/>
      <c r="AX1868" t="s"/>
      <c r="AY1868" t="n">
        <v>2071803</v>
      </c>
      <c r="AZ1868" t="s">
        <v>2318</v>
      </c>
      <c r="BA1868" t="s"/>
      <c r="BB1868" t="n">
        <v>462863</v>
      </c>
      <c r="BC1868" t="n">
        <v>13.401002</v>
      </c>
      <c r="BD1868" t="n">
        <v>52.530071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92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2315</v>
      </c>
      <c r="F1869" t="n">
        <v>2173725</v>
      </c>
      <c r="G1869" t="s">
        <v>74</v>
      </c>
      <c r="H1869" t="s">
        <v>75</v>
      </c>
      <c r="I1869" t="s"/>
      <c r="J1869" t="s">
        <v>74</v>
      </c>
      <c r="K1869" t="n">
        <v>74.5</v>
      </c>
      <c r="L1869" t="s">
        <v>76</v>
      </c>
      <c r="M1869" t="s"/>
      <c r="N1869" t="s">
        <v>775</v>
      </c>
      <c r="O1869" t="s">
        <v>78</v>
      </c>
      <c r="P1869" t="s">
        <v>2316</v>
      </c>
      <c r="Q1869" t="s"/>
      <c r="R1869" t="s">
        <v>114</v>
      </c>
      <c r="S1869" t="s">
        <v>2317</v>
      </c>
      <c r="T1869" t="s">
        <v>81</v>
      </c>
      <c r="U1869" t="s">
        <v>82</v>
      </c>
      <c r="V1869" t="s">
        <v>83</v>
      </c>
      <c r="W1869" t="s">
        <v>108</v>
      </c>
      <c r="X1869" t="s"/>
      <c r="Y1869" t="s">
        <v>85</v>
      </c>
      <c r="Z1869">
        <f>HYPERLINK("https://hotelmonitor-cachepage.eclerx.com/savepage/tk_1544426273190721_sr_2399.html","info")</f>
        <v/>
      </c>
      <c r="AA1869" t="n">
        <v>228060</v>
      </c>
      <c r="AB1869" t="s"/>
      <c r="AC1869" t="s"/>
      <c r="AD1869" t="s">
        <v>86</v>
      </c>
      <c r="AE1869" t="s"/>
      <c r="AF1869" t="s"/>
      <c r="AG1869" t="s"/>
      <c r="AH1869" t="s"/>
      <c r="AI1869" t="s"/>
      <c r="AJ1869" t="s"/>
      <c r="AK1869" t="s">
        <v>87</v>
      </c>
      <c r="AL1869" t="s"/>
      <c r="AM1869" t="s"/>
      <c r="AN1869" t="s">
        <v>88</v>
      </c>
      <c r="AO1869" t="s"/>
      <c r="AP1869" t="n">
        <v>62</v>
      </c>
      <c r="AQ1869" t="s">
        <v>89</v>
      </c>
      <c r="AR1869" t="s"/>
      <c r="AS1869" t="s"/>
      <c r="AT1869" t="s">
        <v>90</v>
      </c>
      <c r="AU1869" t="s"/>
      <c r="AV1869" t="s"/>
      <c r="AW1869" t="s"/>
      <c r="AX1869" t="s"/>
      <c r="AY1869" t="n">
        <v>2071803</v>
      </c>
      <c r="AZ1869" t="s">
        <v>2318</v>
      </c>
      <c r="BA1869" t="s"/>
      <c r="BB1869" t="n">
        <v>462863</v>
      </c>
      <c r="BC1869" t="n">
        <v>13.401002</v>
      </c>
      <c r="BD1869" t="n">
        <v>52.530071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92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2315</v>
      </c>
      <c r="F1870" t="n">
        <v>2173725</v>
      </c>
      <c r="G1870" t="s">
        <v>74</v>
      </c>
      <c r="H1870" t="s">
        <v>75</v>
      </c>
      <c r="I1870" t="s"/>
      <c r="J1870" t="s">
        <v>74</v>
      </c>
      <c r="K1870" t="n">
        <v>94.5</v>
      </c>
      <c r="L1870" t="s">
        <v>76</v>
      </c>
      <c r="M1870" t="s"/>
      <c r="N1870" t="s">
        <v>2319</v>
      </c>
      <c r="O1870" t="s">
        <v>78</v>
      </c>
      <c r="P1870" t="s">
        <v>2316</v>
      </c>
      <c r="Q1870" t="s"/>
      <c r="R1870" t="s">
        <v>114</v>
      </c>
      <c r="S1870" t="s">
        <v>1058</v>
      </c>
      <c r="T1870" t="s">
        <v>81</v>
      </c>
      <c r="U1870" t="s">
        <v>82</v>
      </c>
      <c r="V1870" t="s">
        <v>83</v>
      </c>
      <c r="W1870" t="s">
        <v>108</v>
      </c>
      <c r="X1870" t="s"/>
      <c r="Y1870" t="s">
        <v>85</v>
      </c>
      <c r="Z1870">
        <f>HYPERLINK("https://hotelmonitor-cachepage.eclerx.com/savepage/tk_1544426273190721_sr_2399.html","info")</f>
        <v/>
      </c>
      <c r="AA1870" t="n">
        <v>228060</v>
      </c>
      <c r="AB1870" t="s"/>
      <c r="AC1870" t="s"/>
      <c r="AD1870" t="s">
        <v>86</v>
      </c>
      <c r="AE1870" t="s"/>
      <c r="AF1870" t="s"/>
      <c r="AG1870" t="s"/>
      <c r="AH1870" t="s"/>
      <c r="AI1870" t="s"/>
      <c r="AJ1870" t="s"/>
      <c r="AK1870" t="s">
        <v>87</v>
      </c>
      <c r="AL1870" t="s"/>
      <c r="AM1870" t="s"/>
      <c r="AN1870" t="s">
        <v>88</v>
      </c>
      <c r="AO1870" t="s"/>
      <c r="AP1870" t="n">
        <v>62</v>
      </c>
      <c r="AQ1870" t="s">
        <v>89</v>
      </c>
      <c r="AR1870" t="s"/>
      <c r="AS1870" t="s"/>
      <c r="AT1870" t="s">
        <v>90</v>
      </c>
      <c r="AU1870" t="s"/>
      <c r="AV1870" t="s"/>
      <c r="AW1870" t="s"/>
      <c r="AX1870" t="s"/>
      <c r="AY1870" t="n">
        <v>2071803</v>
      </c>
      <c r="AZ1870" t="s">
        <v>2318</v>
      </c>
      <c r="BA1870" t="s"/>
      <c r="BB1870" t="n">
        <v>462863</v>
      </c>
      <c r="BC1870" t="n">
        <v>13.401002</v>
      </c>
      <c r="BD1870" t="n">
        <v>52.530071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92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2315</v>
      </c>
      <c r="F1871" t="n">
        <v>2173725</v>
      </c>
      <c r="G1871" t="s">
        <v>74</v>
      </c>
      <c r="H1871" t="s">
        <v>75</v>
      </c>
      <c r="I1871" t="s"/>
      <c r="J1871" t="s">
        <v>74</v>
      </c>
      <c r="K1871" t="n">
        <v>117</v>
      </c>
      <c r="L1871" t="s">
        <v>76</v>
      </c>
      <c r="M1871" t="s"/>
      <c r="N1871" t="s">
        <v>2320</v>
      </c>
      <c r="O1871" t="s">
        <v>78</v>
      </c>
      <c r="P1871" t="s">
        <v>2316</v>
      </c>
      <c r="Q1871" t="s"/>
      <c r="R1871" t="s">
        <v>114</v>
      </c>
      <c r="S1871" t="s">
        <v>444</v>
      </c>
      <c r="T1871" t="s">
        <v>81</v>
      </c>
      <c r="U1871" t="s">
        <v>82</v>
      </c>
      <c r="V1871" t="s">
        <v>83</v>
      </c>
      <c r="W1871" t="s">
        <v>108</v>
      </c>
      <c r="X1871" t="s"/>
      <c r="Y1871" t="s">
        <v>85</v>
      </c>
      <c r="Z1871">
        <f>HYPERLINK("https://hotelmonitor-cachepage.eclerx.com/savepage/tk_1544426273190721_sr_2399.html","info")</f>
        <v/>
      </c>
      <c r="AA1871" t="n">
        <v>228060</v>
      </c>
      <c r="AB1871" t="s"/>
      <c r="AC1871" t="s"/>
      <c r="AD1871" t="s">
        <v>86</v>
      </c>
      <c r="AE1871" t="s"/>
      <c r="AF1871" t="s"/>
      <c r="AG1871" t="s"/>
      <c r="AH1871" t="s"/>
      <c r="AI1871" t="s"/>
      <c r="AJ1871" t="s"/>
      <c r="AK1871" t="s">
        <v>87</v>
      </c>
      <c r="AL1871" t="s"/>
      <c r="AM1871" t="s"/>
      <c r="AN1871" t="s">
        <v>88</v>
      </c>
      <c r="AO1871" t="s"/>
      <c r="AP1871" t="n">
        <v>62</v>
      </c>
      <c r="AQ1871" t="s">
        <v>89</v>
      </c>
      <c r="AR1871" t="s"/>
      <c r="AS1871" t="s"/>
      <c r="AT1871" t="s">
        <v>90</v>
      </c>
      <c r="AU1871" t="s"/>
      <c r="AV1871" t="s"/>
      <c r="AW1871" t="s"/>
      <c r="AX1871" t="s"/>
      <c r="AY1871" t="n">
        <v>2071803</v>
      </c>
      <c r="AZ1871" t="s">
        <v>2318</v>
      </c>
      <c r="BA1871" t="s"/>
      <c r="BB1871" t="n">
        <v>462863</v>
      </c>
      <c r="BC1871" t="n">
        <v>13.401002</v>
      </c>
      <c r="BD1871" t="n">
        <v>52.530071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92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2321</v>
      </c>
      <c r="F1872" t="n">
        <v>-1</v>
      </c>
      <c r="G1872" t="s">
        <v>74</v>
      </c>
      <c r="H1872" t="s">
        <v>75</v>
      </c>
      <c r="I1872" t="s"/>
      <c r="J1872" t="s">
        <v>74</v>
      </c>
      <c r="K1872" t="n">
        <v>124</v>
      </c>
      <c r="L1872" t="s">
        <v>76</v>
      </c>
      <c r="M1872" t="s"/>
      <c r="N1872" t="s">
        <v>158</v>
      </c>
      <c r="O1872" t="s">
        <v>78</v>
      </c>
      <c r="P1872" t="s">
        <v>2321</v>
      </c>
      <c r="Q1872" t="s"/>
      <c r="R1872" t="s">
        <v>277</v>
      </c>
      <c r="S1872" t="s">
        <v>326</v>
      </c>
      <c r="T1872" t="s">
        <v>81</v>
      </c>
      <c r="U1872" t="s">
        <v>82</v>
      </c>
      <c r="V1872" t="s">
        <v>83</v>
      </c>
      <c r="W1872" t="s">
        <v>108</v>
      </c>
      <c r="X1872" t="s"/>
      <c r="Y1872" t="s">
        <v>85</v>
      </c>
      <c r="Z1872">
        <f>HYPERLINK("https://hotelmonitor-cachepage.eclerx.com/savepage/tk_15444277114970968_sr_2399.html","info")</f>
        <v/>
      </c>
      <c r="AA1872" t="n">
        <v>-2071790</v>
      </c>
      <c r="AB1872" t="s"/>
      <c r="AC1872" t="s"/>
      <c r="AD1872" t="s">
        <v>86</v>
      </c>
      <c r="AE1872" t="s"/>
      <c r="AF1872" t="s"/>
      <c r="AG1872" t="s"/>
      <c r="AH1872" t="s"/>
      <c r="AI1872" t="s"/>
      <c r="AJ1872" t="s"/>
      <c r="AK1872" t="s">
        <v>87</v>
      </c>
      <c r="AL1872" t="s"/>
      <c r="AM1872" t="s"/>
      <c r="AN1872" t="s">
        <v>88</v>
      </c>
      <c r="AO1872" t="s"/>
      <c r="AP1872" t="n">
        <v>485</v>
      </c>
      <c r="AQ1872" t="s">
        <v>89</v>
      </c>
      <c r="AR1872" t="s"/>
      <c r="AS1872" t="s"/>
      <c r="AT1872" t="s">
        <v>90</v>
      </c>
      <c r="AU1872" t="s"/>
      <c r="AV1872" t="s"/>
      <c r="AW1872" t="s"/>
      <c r="AX1872" t="s"/>
      <c r="AY1872" t="n">
        <v>2071790</v>
      </c>
      <c r="AZ1872" t="s">
        <v>2322</v>
      </c>
      <c r="BA1872" t="s"/>
      <c r="BB1872" t="n">
        <v>683905</v>
      </c>
      <c r="BC1872" t="n">
        <v>13.364899</v>
      </c>
      <c r="BD1872" t="n">
        <v>52.501747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92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2323</v>
      </c>
      <c r="F1873" t="n">
        <v>-1</v>
      </c>
      <c r="G1873" t="s">
        <v>74</v>
      </c>
      <c r="H1873" t="s">
        <v>75</v>
      </c>
      <c r="I1873" t="s"/>
      <c r="J1873" t="s">
        <v>74</v>
      </c>
      <c r="K1873" t="n">
        <v>88.2</v>
      </c>
      <c r="L1873" t="s">
        <v>76</v>
      </c>
      <c r="M1873" t="s"/>
      <c r="N1873" t="s">
        <v>113</v>
      </c>
      <c r="O1873" t="s">
        <v>78</v>
      </c>
      <c r="P1873" t="s">
        <v>2323</v>
      </c>
      <c r="Q1873" t="s"/>
      <c r="R1873" t="s">
        <v>119</v>
      </c>
      <c r="S1873" t="s">
        <v>414</v>
      </c>
      <c r="T1873" t="s">
        <v>81</v>
      </c>
      <c r="U1873" t="s">
        <v>82</v>
      </c>
      <c r="V1873" t="s">
        <v>83</v>
      </c>
      <c r="W1873" t="s">
        <v>84</v>
      </c>
      <c r="X1873" t="s"/>
      <c r="Y1873" t="s">
        <v>85</v>
      </c>
      <c r="Z1873">
        <f>HYPERLINK("https://hotelmonitor-cachepage.eclerx.com/savepage/tk_1544426076417592_sr_2399.html","info")</f>
        <v/>
      </c>
      <c r="AA1873" t="n">
        <v>-937942</v>
      </c>
      <c r="AB1873" t="s"/>
      <c r="AC1873" t="s"/>
      <c r="AD1873" t="s">
        <v>86</v>
      </c>
      <c r="AE1873" t="s"/>
      <c r="AF1873" t="s"/>
      <c r="AG1873" t="s"/>
      <c r="AH1873" t="s"/>
      <c r="AI1873" t="s"/>
      <c r="AJ1873" t="s"/>
      <c r="AK1873" t="s">
        <v>87</v>
      </c>
      <c r="AL1873" t="s"/>
      <c r="AM1873" t="s"/>
      <c r="AN1873" t="s">
        <v>88</v>
      </c>
      <c r="AO1873" t="s"/>
      <c r="AP1873" t="n">
        <v>1</v>
      </c>
      <c r="AQ1873" t="s">
        <v>89</v>
      </c>
      <c r="AR1873" t="s"/>
      <c r="AS1873" t="s"/>
      <c r="AT1873" t="s">
        <v>90</v>
      </c>
      <c r="AU1873" t="s"/>
      <c r="AV1873" t="s"/>
      <c r="AW1873" t="s"/>
      <c r="AX1873" t="s"/>
      <c r="AY1873" t="n">
        <v>937942</v>
      </c>
      <c r="AZ1873" t="s">
        <v>2324</v>
      </c>
      <c r="BA1873" t="s"/>
      <c r="BB1873" t="n">
        <v>525919</v>
      </c>
      <c r="BC1873" t="n">
        <v>13.365667</v>
      </c>
      <c r="BD1873" t="n">
        <v>52.525323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92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2323</v>
      </c>
      <c r="F1874" t="n">
        <v>-1</v>
      </c>
      <c r="G1874" t="s">
        <v>74</v>
      </c>
      <c r="H1874" t="s">
        <v>75</v>
      </c>
      <c r="I1874" t="s"/>
      <c r="J1874" t="s">
        <v>74</v>
      </c>
      <c r="K1874" t="n">
        <v>109.2</v>
      </c>
      <c r="L1874" t="s">
        <v>76</v>
      </c>
      <c r="M1874" t="s"/>
      <c r="N1874" t="s">
        <v>129</v>
      </c>
      <c r="O1874" t="s">
        <v>78</v>
      </c>
      <c r="P1874" t="s">
        <v>2323</v>
      </c>
      <c r="Q1874" t="s"/>
      <c r="R1874" t="s">
        <v>119</v>
      </c>
      <c r="S1874" t="s">
        <v>2325</v>
      </c>
      <c r="T1874" t="s">
        <v>81</v>
      </c>
      <c r="U1874" t="s">
        <v>82</v>
      </c>
      <c r="V1874" t="s">
        <v>83</v>
      </c>
      <c r="W1874" t="s">
        <v>84</v>
      </c>
      <c r="X1874" t="s"/>
      <c r="Y1874" t="s">
        <v>85</v>
      </c>
      <c r="Z1874">
        <f>HYPERLINK("https://hotelmonitor-cachepage.eclerx.com/savepage/tk_1544426076417592_sr_2399.html","info")</f>
        <v/>
      </c>
      <c r="AA1874" t="n">
        <v>-937942</v>
      </c>
      <c r="AB1874" t="s"/>
      <c r="AC1874" t="s"/>
      <c r="AD1874" t="s">
        <v>86</v>
      </c>
      <c r="AE1874" t="s"/>
      <c r="AF1874" t="s"/>
      <c r="AG1874" t="s"/>
      <c r="AH1874" t="s"/>
      <c r="AI1874" t="s"/>
      <c r="AJ1874" t="s"/>
      <c r="AK1874" t="s">
        <v>87</v>
      </c>
      <c r="AL1874" t="s"/>
      <c r="AM1874" t="s"/>
      <c r="AN1874" t="s">
        <v>88</v>
      </c>
      <c r="AO1874" t="s"/>
      <c r="AP1874" t="n">
        <v>1</v>
      </c>
      <c r="AQ1874" t="s">
        <v>89</v>
      </c>
      <c r="AR1874" t="s"/>
      <c r="AS1874" t="s"/>
      <c r="AT1874" t="s">
        <v>90</v>
      </c>
      <c r="AU1874" t="s"/>
      <c r="AV1874" t="s"/>
      <c r="AW1874" t="s"/>
      <c r="AX1874" t="s"/>
      <c r="AY1874" t="n">
        <v>937942</v>
      </c>
      <c r="AZ1874" t="s">
        <v>2324</v>
      </c>
      <c r="BA1874" t="s"/>
      <c r="BB1874" t="n">
        <v>525919</v>
      </c>
      <c r="BC1874" t="n">
        <v>13.365667</v>
      </c>
      <c r="BD1874" t="n">
        <v>52.525323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92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2326</v>
      </c>
      <c r="F1875" t="n">
        <v>3597132</v>
      </c>
      <c r="G1875" t="s">
        <v>74</v>
      </c>
      <c r="H1875" t="s">
        <v>75</v>
      </c>
      <c r="I1875" t="s"/>
      <c r="J1875" t="s">
        <v>74</v>
      </c>
      <c r="K1875" t="n">
        <v>52</v>
      </c>
      <c r="L1875" t="s">
        <v>76</v>
      </c>
      <c r="M1875" t="s"/>
      <c r="N1875" t="s">
        <v>244</v>
      </c>
      <c r="O1875" t="s">
        <v>78</v>
      </c>
      <c r="P1875" t="s">
        <v>2327</v>
      </c>
      <c r="Q1875" t="s"/>
      <c r="R1875" t="s">
        <v>119</v>
      </c>
      <c r="S1875" t="s">
        <v>2328</v>
      </c>
      <c r="T1875" t="s">
        <v>81</v>
      </c>
      <c r="U1875" t="s">
        <v>82</v>
      </c>
      <c r="V1875" t="s">
        <v>83</v>
      </c>
      <c r="W1875" t="s">
        <v>84</v>
      </c>
      <c r="X1875" t="s"/>
      <c r="Y1875" t="s">
        <v>85</v>
      </c>
      <c r="Z1875">
        <f>HYPERLINK("https://hotelmonitor-cachepage.eclerx.com/savepage/tk_15444274613220353_sr_2399.html","info")</f>
        <v/>
      </c>
      <c r="AA1875" t="n">
        <v>274806</v>
      </c>
      <c r="AB1875" t="s"/>
      <c r="AC1875" t="s"/>
      <c r="AD1875" t="s">
        <v>86</v>
      </c>
      <c r="AE1875" t="s"/>
      <c r="AF1875" t="s"/>
      <c r="AG1875" t="s"/>
      <c r="AH1875" t="s"/>
      <c r="AI1875" t="s"/>
      <c r="AJ1875" t="s"/>
      <c r="AK1875" t="s">
        <v>87</v>
      </c>
      <c r="AL1875" t="s"/>
      <c r="AM1875" t="s"/>
      <c r="AN1875" t="s">
        <v>88</v>
      </c>
      <c r="AO1875" t="s"/>
      <c r="AP1875" t="n">
        <v>412</v>
      </c>
      <c r="AQ1875" t="s">
        <v>89</v>
      </c>
      <c r="AR1875" t="s"/>
      <c r="AS1875" t="s"/>
      <c r="AT1875" t="s">
        <v>90</v>
      </c>
      <c r="AU1875" t="s"/>
      <c r="AV1875" t="s"/>
      <c r="AW1875" t="s"/>
      <c r="AX1875" t="s"/>
      <c r="AY1875" t="n">
        <v>3466875</v>
      </c>
      <c r="AZ1875" t="s">
        <v>2329</v>
      </c>
      <c r="BA1875" t="s"/>
      <c r="BB1875" t="n">
        <v>447376</v>
      </c>
      <c r="BC1875" t="n">
        <v>13.334417</v>
      </c>
      <c r="BD1875" t="n">
        <v>52.503343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92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2326</v>
      </c>
      <c r="F1876" t="n">
        <v>3597132</v>
      </c>
      <c r="G1876" t="s">
        <v>74</v>
      </c>
      <c r="H1876" t="s">
        <v>75</v>
      </c>
      <c r="I1876" t="s"/>
      <c r="J1876" t="s">
        <v>74</v>
      </c>
      <c r="K1876" t="n">
        <v>62</v>
      </c>
      <c r="L1876" t="s">
        <v>76</v>
      </c>
      <c r="M1876" t="s"/>
      <c r="N1876" t="s">
        <v>123</v>
      </c>
      <c r="O1876" t="s">
        <v>78</v>
      </c>
      <c r="P1876" t="s">
        <v>2327</v>
      </c>
      <c r="Q1876" t="s"/>
      <c r="R1876" t="s">
        <v>119</v>
      </c>
      <c r="S1876" t="s">
        <v>540</v>
      </c>
      <c r="T1876" t="s">
        <v>81</v>
      </c>
      <c r="U1876" t="s">
        <v>82</v>
      </c>
      <c r="V1876" t="s">
        <v>83</v>
      </c>
      <c r="W1876" t="s">
        <v>108</v>
      </c>
      <c r="X1876" t="s"/>
      <c r="Y1876" t="s">
        <v>85</v>
      </c>
      <c r="Z1876">
        <f>HYPERLINK("https://hotelmonitor-cachepage.eclerx.com/savepage/tk_15444274613220353_sr_2399.html","info")</f>
        <v/>
      </c>
      <c r="AA1876" t="n">
        <v>274806</v>
      </c>
      <c r="AB1876" t="s"/>
      <c r="AC1876" t="s"/>
      <c r="AD1876" t="s">
        <v>86</v>
      </c>
      <c r="AE1876" t="s"/>
      <c r="AF1876" t="s"/>
      <c r="AG1876" t="s"/>
      <c r="AH1876" t="s"/>
      <c r="AI1876" t="s"/>
      <c r="AJ1876" t="s"/>
      <c r="AK1876" t="s">
        <v>87</v>
      </c>
      <c r="AL1876" t="s"/>
      <c r="AM1876" t="s"/>
      <c r="AN1876" t="s">
        <v>88</v>
      </c>
      <c r="AO1876" t="s"/>
      <c r="AP1876" t="n">
        <v>412</v>
      </c>
      <c r="AQ1876" t="s">
        <v>89</v>
      </c>
      <c r="AR1876" t="s"/>
      <c r="AS1876" t="s"/>
      <c r="AT1876" t="s">
        <v>90</v>
      </c>
      <c r="AU1876" t="s"/>
      <c r="AV1876" t="s"/>
      <c r="AW1876" t="s"/>
      <c r="AX1876" t="s"/>
      <c r="AY1876" t="n">
        <v>3466875</v>
      </c>
      <c r="AZ1876" t="s">
        <v>2329</v>
      </c>
      <c r="BA1876" t="s"/>
      <c r="BB1876" t="n">
        <v>447376</v>
      </c>
      <c r="BC1876" t="n">
        <v>13.334417</v>
      </c>
      <c r="BD1876" t="n">
        <v>52.503343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92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2326</v>
      </c>
      <c r="F1877" t="n">
        <v>3597132</v>
      </c>
      <c r="G1877" t="s">
        <v>74</v>
      </c>
      <c r="H1877" t="s">
        <v>75</v>
      </c>
      <c r="I1877" t="s"/>
      <c r="J1877" t="s">
        <v>74</v>
      </c>
      <c r="K1877" t="n">
        <v>72</v>
      </c>
      <c r="L1877" t="s">
        <v>76</v>
      </c>
      <c r="M1877" t="s"/>
      <c r="N1877" t="s">
        <v>2330</v>
      </c>
      <c r="O1877" t="s">
        <v>78</v>
      </c>
      <c r="P1877" t="s">
        <v>2327</v>
      </c>
      <c r="Q1877" t="s"/>
      <c r="R1877" t="s">
        <v>119</v>
      </c>
      <c r="S1877" t="s">
        <v>127</v>
      </c>
      <c r="T1877" t="s">
        <v>81</v>
      </c>
      <c r="U1877" t="s">
        <v>82</v>
      </c>
      <c r="V1877" t="s">
        <v>83</v>
      </c>
      <c r="W1877" t="s">
        <v>84</v>
      </c>
      <c r="X1877" t="s"/>
      <c r="Y1877" t="s">
        <v>85</v>
      </c>
      <c r="Z1877">
        <f>HYPERLINK("https://hotelmonitor-cachepage.eclerx.com/savepage/tk_15444274613220353_sr_2399.html","info")</f>
        <v/>
      </c>
      <c r="AA1877" t="n">
        <v>274806</v>
      </c>
      <c r="AB1877" t="s"/>
      <c r="AC1877" t="s"/>
      <c r="AD1877" t="s">
        <v>86</v>
      </c>
      <c r="AE1877" t="s"/>
      <c r="AF1877" t="s"/>
      <c r="AG1877" t="s"/>
      <c r="AH1877" t="s"/>
      <c r="AI1877" t="s"/>
      <c r="AJ1877" t="s"/>
      <c r="AK1877" t="s">
        <v>87</v>
      </c>
      <c r="AL1877" t="s"/>
      <c r="AM1877" t="s"/>
      <c r="AN1877" t="s">
        <v>88</v>
      </c>
      <c r="AO1877" t="s"/>
      <c r="AP1877" t="n">
        <v>412</v>
      </c>
      <c r="AQ1877" t="s">
        <v>89</v>
      </c>
      <c r="AR1877" t="s"/>
      <c r="AS1877" t="s"/>
      <c r="AT1877" t="s">
        <v>90</v>
      </c>
      <c r="AU1877" t="s"/>
      <c r="AV1877" t="s"/>
      <c r="AW1877" t="s"/>
      <c r="AX1877" t="s"/>
      <c r="AY1877" t="n">
        <v>3466875</v>
      </c>
      <c r="AZ1877" t="s">
        <v>2329</v>
      </c>
      <c r="BA1877" t="s"/>
      <c r="BB1877" t="n">
        <v>447376</v>
      </c>
      <c r="BC1877" t="n">
        <v>13.334417</v>
      </c>
      <c r="BD1877" t="n">
        <v>52.503343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92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2326</v>
      </c>
      <c r="F1878" t="n">
        <v>3597132</v>
      </c>
      <c r="G1878" t="s">
        <v>74</v>
      </c>
      <c r="H1878" t="s">
        <v>75</v>
      </c>
      <c r="I1878" t="s"/>
      <c r="J1878" t="s">
        <v>74</v>
      </c>
      <c r="K1878" t="n">
        <v>92</v>
      </c>
      <c r="L1878" t="s">
        <v>76</v>
      </c>
      <c r="M1878" t="s"/>
      <c r="N1878" t="s">
        <v>2330</v>
      </c>
      <c r="O1878" t="s">
        <v>78</v>
      </c>
      <c r="P1878" t="s">
        <v>2327</v>
      </c>
      <c r="Q1878" t="s"/>
      <c r="R1878" t="s">
        <v>119</v>
      </c>
      <c r="S1878" t="s">
        <v>270</v>
      </c>
      <c r="T1878" t="s">
        <v>81</v>
      </c>
      <c r="U1878" t="s">
        <v>82</v>
      </c>
      <c r="V1878" t="s">
        <v>83</v>
      </c>
      <c r="W1878" t="s">
        <v>108</v>
      </c>
      <c r="X1878" t="s"/>
      <c r="Y1878" t="s">
        <v>85</v>
      </c>
      <c r="Z1878">
        <f>HYPERLINK("https://hotelmonitor-cachepage.eclerx.com/savepage/tk_15444274613220353_sr_2399.html","info")</f>
        <v/>
      </c>
      <c r="AA1878" t="n">
        <v>274806</v>
      </c>
      <c r="AB1878" t="s"/>
      <c r="AC1878" t="s"/>
      <c r="AD1878" t="s">
        <v>86</v>
      </c>
      <c r="AE1878" t="s"/>
      <c r="AF1878" t="s"/>
      <c r="AG1878" t="s"/>
      <c r="AH1878" t="s"/>
      <c r="AI1878" t="s"/>
      <c r="AJ1878" t="s"/>
      <c r="AK1878" t="s">
        <v>87</v>
      </c>
      <c r="AL1878" t="s"/>
      <c r="AM1878" t="s"/>
      <c r="AN1878" t="s">
        <v>88</v>
      </c>
      <c r="AO1878" t="s"/>
      <c r="AP1878" t="n">
        <v>412</v>
      </c>
      <c r="AQ1878" t="s">
        <v>89</v>
      </c>
      <c r="AR1878" t="s"/>
      <c r="AS1878" t="s"/>
      <c r="AT1878" t="s">
        <v>90</v>
      </c>
      <c r="AU1878" t="s"/>
      <c r="AV1878" t="s"/>
      <c r="AW1878" t="s"/>
      <c r="AX1878" t="s"/>
      <c r="AY1878" t="n">
        <v>3466875</v>
      </c>
      <c r="AZ1878" t="s">
        <v>2329</v>
      </c>
      <c r="BA1878" t="s"/>
      <c r="BB1878" t="n">
        <v>447376</v>
      </c>
      <c r="BC1878" t="n">
        <v>13.334417</v>
      </c>
      <c r="BD1878" t="n">
        <v>52.503343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92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2326</v>
      </c>
      <c r="F1879" t="n">
        <v>3597132</v>
      </c>
      <c r="G1879" t="s">
        <v>74</v>
      </c>
      <c r="H1879" t="s">
        <v>75</v>
      </c>
      <c r="I1879" t="s"/>
      <c r="J1879" t="s">
        <v>74</v>
      </c>
      <c r="K1879" t="n">
        <v>109</v>
      </c>
      <c r="L1879" t="s">
        <v>76</v>
      </c>
      <c r="M1879" t="s"/>
      <c r="N1879" t="s">
        <v>2331</v>
      </c>
      <c r="O1879" t="s">
        <v>78</v>
      </c>
      <c r="P1879" t="s">
        <v>2327</v>
      </c>
      <c r="Q1879" t="s"/>
      <c r="R1879" t="s">
        <v>119</v>
      </c>
      <c r="S1879" t="s">
        <v>562</v>
      </c>
      <c r="T1879" t="s">
        <v>81</v>
      </c>
      <c r="U1879" t="s">
        <v>82</v>
      </c>
      <c r="V1879" t="s">
        <v>83</v>
      </c>
      <c r="W1879" t="s">
        <v>84</v>
      </c>
      <c r="X1879" t="s"/>
      <c r="Y1879" t="s">
        <v>85</v>
      </c>
      <c r="Z1879">
        <f>HYPERLINK("https://hotelmonitor-cachepage.eclerx.com/savepage/tk_15444274613220353_sr_2399.html","info")</f>
        <v/>
      </c>
      <c r="AA1879" t="n">
        <v>274806</v>
      </c>
      <c r="AB1879" t="s"/>
      <c r="AC1879" t="s"/>
      <c r="AD1879" t="s">
        <v>86</v>
      </c>
      <c r="AE1879" t="s"/>
      <c r="AF1879" t="s"/>
      <c r="AG1879" t="s"/>
      <c r="AH1879" t="s"/>
      <c r="AI1879" t="s"/>
      <c r="AJ1879" t="s"/>
      <c r="AK1879" t="s">
        <v>87</v>
      </c>
      <c r="AL1879" t="s"/>
      <c r="AM1879" t="s"/>
      <c r="AN1879" t="s">
        <v>88</v>
      </c>
      <c r="AO1879" t="s"/>
      <c r="AP1879" t="n">
        <v>412</v>
      </c>
      <c r="AQ1879" t="s">
        <v>89</v>
      </c>
      <c r="AR1879" t="s"/>
      <c r="AS1879" t="s"/>
      <c r="AT1879" t="s">
        <v>90</v>
      </c>
      <c r="AU1879" t="s"/>
      <c r="AV1879" t="s"/>
      <c r="AW1879" t="s"/>
      <c r="AX1879" t="s"/>
      <c r="AY1879" t="n">
        <v>3466875</v>
      </c>
      <c r="AZ1879" t="s">
        <v>2329</v>
      </c>
      <c r="BA1879" t="s"/>
      <c r="BB1879" t="n">
        <v>447376</v>
      </c>
      <c r="BC1879" t="n">
        <v>13.334417</v>
      </c>
      <c r="BD1879" t="n">
        <v>52.503343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92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2326</v>
      </c>
      <c r="F1880" t="n">
        <v>3597132</v>
      </c>
      <c r="G1880" t="s">
        <v>74</v>
      </c>
      <c r="H1880" t="s">
        <v>75</v>
      </c>
      <c r="I1880" t="s"/>
      <c r="J1880" t="s">
        <v>74</v>
      </c>
      <c r="K1880" t="n">
        <v>134</v>
      </c>
      <c r="L1880" t="s">
        <v>76</v>
      </c>
      <c r="M1880" t="s"/>
      <c r="N1880" t="s">
        <v>2331</v>
      </c>
      <c r="O1880" t="s">
        <v>78</v>
      </c>
      <c r="P1880" t="s">
        <v>2327</v>
      </c>
      <c r="Q1880" t="s"/>
      <c r="R1880" t="s">
        <v>119</v>
      </c>
      <c r="S1880" t="s">
        <v>1835</v>
      </c>
      <c r="T1880" t="s">
        <v>81</v>
      </c>
      <c r="U1880" t="s">
        <v>82</v>
      </c>
      <c r="V1880" t="s">
        <v>83</v>
      </c>
      <c r="W1880" t="s">
        <v>108</v>
      </c>
      <c r="X1880" t="s"/>
      <c r="Y1880" t="s">
        <v>85</v>
      </c>
      <c r="Z1880">
        <f>HYPERLINK("https://hotelmonitor-cachepage.eclerx.com/savepage/tk_15444274613220353_sr_2399.html","info")</f>
        <v/>
      </c>
      <c r="AA1880" t="n">
        <v>274806</v>
      </c>
      <c r="AB1880" t="s"/>
      <c r="AC1880" t="s"/>
      <c r="AD1880" t="s">
        <v>86</v>
      </c>
      <c r="AE1880" t="s"/>
      <c r="AF1880" t="s"/>
      <c r="AG1880" t="s"/>
      <c r="AH1880" t="s"/>
      <c r="AI1880" t="s"/>
      <c r="AJ1880" t="s"/>
      <c r="AK1880" t="s">
        <v>87</v>
      </c>
      <c r="AL1880" t="s"/>
      <c r="AM1880" t="s"/>
      <c r="AN1880" t="s">
        <v>88</v>
      </c>
      <c r="AO1880" t="s"/>
      <c r="AP1880" t="n">
        <v>412</v>
      </c>
      <c r="AQ1880" t="s">
        <v>89</v>
      </c>
      <c r="AR1880" t="s"/>
      <c r="AS1880" t="s"/>
      <c r="AT1880" t="s">
        <v>90</v>
      </c>
      <c r="AU1880" t="s"/>
      <c r="AV1880" t="s"/>
      <c r="AW1880" t="s"/>
      <c r="AX1880" t="s"/>
      <c r="AY1880" t="n">
        <v>3466875</v>
      </c>
      <c r="AZ1880" t="s">
        <v>2329</v>
      </c>
      <c r="BA1880" t="s"/>
      <c r="BB1880" t="n">
        <v>447376</v>
      </c>
      <c r="BC1880" t="n">
        <v>13.334417</v>
      </c>
      <c r="BD1880" t="n">
        <v>52.503343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92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2332</v>
      </c>
      <c r="F1881" t="n">
        <v>-1</v>
      </c>
      <c r="G1881" t="s">
        <v>74</v>
      </c>
      <c r="H1881" t="s">
        <v>75</v>
      </c>
      <c r="I1881" t="s"/>
      <c r="J1881" t="s">
        <v>74</v>
      </c>
      <c r="K1881" t="n">
        <v>58</v>
      </c>
      <c r="L1881" t="s">
        <v>76</v>
      </c>
      <c r="M1881" t="s"/>
      <c r="N1881" t="s">
        <v>158</v>
      </c>
      <c r="O1881" t="s">
        <v>78</v>
      </c>
      <c r="P1881" t="s">
        <v>2332</v>
      </c>
      <c r="Q1881" t="s"/>
      <c r="R1881" t="s">
        <v>119</v>
      </c>
      <c r="S1881" t="s">
        <v>481</v>
      </c>
      <c r="T1881" t="s">
        <v>81</v>
      </c>
      <c r="U1881" t="s">
        <v>82</v>
      </c>
      <c r="V1881" t="s">
        <v>83</v>
      </c>
      <c r="W1881" t="s">
        <v>84</v>
      </c>
      <c r="X1881" t="s"/>
      <c r="Y1881" t="s">
        <v>85</v>
      </c>
      <c r="Z1881">
        <f>HYPERLINK("https://hotelmonitor-cachepage.eclerx.com/savepage/tk_1544427302274114_sr_2399.html","info")</f>
        <v/>
      </c>
      <c r="AA1881" t="n">
        <v>-2071596</v>
      </c>
      <c r="AB1881" t="s"/>
      <c r="AC1881" t="s"/>
      <c r="AD1881" t="s">
        <v>86</v>
      </c>
      <c r="AE1881" t="s"/>
      <c r="AF1881" t="s"/>
      <c r="AG1881" t="s"/>
      <c r="AH1881" t="s"/>
      <c r="AI1881" t="s"/>
      <c r="AJ1881" t="s"/>
      <c r="AK1881" t="s">
        <v>87</v>
      </c>
      <c r="AL1881" t="s"/>
      <c r="AM1881" t="s"/>
      <c r="AN1881" t="s">
        <v>88</v>
      </c>
      <c r="AO1881" t="s"/>
      <c r="AP1881" t="n">
        <v>363</v>
      </c>
      <c r="AQ1881" t="s">
        <v>89</v>
      </c>
      <c r="AR1881" t="s"/>
      <c r="AS1881" t="s"/>
      <c r="AT1881" t="s">
        <v>90</v>
      </c>
      <c r="AU1881" t="s"/>
      <c r="AV1881" t="s"/>
      <c r="AW1881" t="s"/>
      <c r="AX1881" t="s"/>
      <c r="AY1881" t="n">
        <v>2071596</v>
      </c>
      <c r="AZ1881" t="s">
        <v>2333</v>
      </c>
      <c r="BA1881" t="s"/>
      <c r="BB1881" t="n">
        <v>3141</v>
      </c>
      <c r="BC1881" t="n">
        <v>13.22937</v>
      </c>
      <c r="BD1881" t="n">
        <v>52.56942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92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2332</v>
      </c>
      <c r="F1882" t="n">
        <v>-1</v>
      </c>
      <c r="G1882" t="s">
        <v>74</v>
      </c>
      <c r="H1882" t="s">
        <v>75</v>
      </c>
      <c r="I1882" t="s"/>
      <c r="J1882" t="s">
        <v>74</v>
      </c>
      <c r="K1882" t="n">
        <v>73.8</v>
      </c>
      <c r="L1882" t="s">
        <v>76</v>
      </c>
      <c r="M1882" t="s"/>
      <c r="N1882" t="s">
        <v>113</v>
      </c>
      <c r="O1882" t="s">
        <v>78</v>
      </c>
      <c r="P1882" t="s">
        <v>2332</v>
      </c>
      <c r="Q1882" t="s"/>
      <c r="R1882" t="s">
        <v>119</v>
      </c>
      <c r="S1882" t="s">
        <v>2334</v>
      </c>
      <c r="T1882" t="s">
        <v>81</v>
      </c>
      <c r="U1882" t="s">
        <v>82</v>
      </c>
      <c r="V1882" t="s">
        <v>83</v>
      </c>
      <c r="W1882" t="s">
        <v>84</v>
      </c>
      <c r="X1882" t="s"/>
      <c r="Y1882" t="s">
        <v>85</v>
      </c>
      <c r="Z1882">
        <f>HYPERLINK("https://hotelmonitor-cachepage.eclerx.com/savepage/tk_1544427302274114_sr_2399.html","info")</f>
        <v/>
      </c>
      <c r="AA1882" t="n">
        <v>-2071596</v>
      </c>
      <c r="AB1882" t="s"/>
      <c r="AC1882" t="s"/>
      <c r="AD1882" t="s">
        <v>86</v>
      </c>
      <c r="AE1882" t="s"/>
      <c r="AF1882" t="s"/>
      <c r="AG1882" t="s"/>
      <c r="AH1882" t="s"/>
      <c r="AI1882" t="s"/>
      <c r="AJ1882" t="s"/>
      <c r="AK1882" t="s">
        <v>87</v>
      </c>
      <c r="AL1882" t="s"/>
      <c r="AM1882" t="s"/>
      <c r="AN1882" t="s">
        <v>88</v>
      </c>
      <c r="AO1882" t="s"/>
      <c r="AP1882" t="n">
        <v>363</v>
      </c>
      <c r="AQ1882" t="s">
        <v>89</v>
      </c>
      <c r="AR1882" t="s"/>
      <c r="AS1882" t="s"/>
      <c r="AT1882" t="s">
        <v>90</v>
      </c>
      <c r="AU1882" t="s"/>
      <c r="AV1882" t="s"/>
      <c r="AW1882" t="s"/>
      <c r="AX1882" t="s"/>
      <c r="AY1882" t="n">
        <v>2071596</v>
      </c>
      <c r="AZ1882" t="s">
        <v>2333</v>
      </c>
      <c r="BA1882" t="s"/>
      <c r="BB1882" t="n">
        <v>3141</v>
      </c>
      <c r="BC1882" t="n">
        <v>13.22937</v>
      </c>
      <c r="BD1882" t="n">
        <v>52.56942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92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2335</v>
      </c>
      <c r="F1883" t="n">
        <v>-1</v>
      </c>
      <c r="G1883" t="s">
        <v>74</v>
      </c>
      <c r="H1883" t="s">
        <v>75</v>
      </c>
      <c r="I1883" t="s"/>
      <c r="J1883" t="s">
        <v>74</v>
      </c>
      <c r="K1883" t="n">
        <v>58.5</v>
      </c>
      <c r="L1883" t="s">
        <v>76</v>
      </c>
      <c r="M1883" t="s"/>
      <c r="N1883" t="s">
        <v>118</v>
      </c>
      <c r="O1883" t="s">
        <v>78</v>
      </c>
      <c r="P1883" t="s">
        <v>2335</v>
      </c>
      <c r="Q1883" t="s"/>
      <c r="R1883" t="s">
        <v>114</v>
      </c>
      <c r="S1883" t="s">
        <v>785</v>
      </c>
      <c r="T1883" t="s">
        <v>81</v>
      </c>
      <c r="U1883" t="s">
        <v>82</v>
      </c>
      <c r="V1883" t="s">
        <v>83</v>
      </c>
      <c r="W1883" t="s">
        <v>84</v>
      </c>
      <c r="X1883" t="s"/>
      <c r="Y1883" t="s">
        <v>85</v>
      </c>
      <c r="Z1883">
        <f>HYPERLINK("https://hotelmonitor-cachepage.eclerx.com/savepage/tk_15444276030673273_sr_2399.html","info")</f>
        <v/>
      </c>
      <c r="AA1883" t="n">
        <v>-2204314</v>
      </c>
      <c r="AB1883" t="s"/>
      <c r="AC1883" t="s"/>
      <c r="AD1883" t="s">
        <v>86</v>
      </c>
      <c r="AE1883" t="s"/>
      <c r="AF1883" t="s"/>
      <c r="AG1883" t="s"/>
      <c r="AH1883" t="s"/>
      <c r="AI1883" t="s"/>
      <c r="AJ1883" t="s"/>
      <c r="AK1883" t="s">
        <v>87</v>
      </c>
      <c r="AL1883" t="s"/>
      <c r="AM1883" t="s"/>
      <c r="AN1883" t="s">
        <v>88</v>
      </c>
      <c r="AO1883" t="s"/>
      <c r="AP1883" t="n">
        <v>456</v>
      </c>
      <c r="AQ1883" t="s">
        <v>89</v>
      </c>
      <c r="AR1883" t="s"/>
      <c r="AS1883" t="s"/>
      <c r="AT1883" t="s">
        <v>90</v>
      </c>
      <c r="AU1883" t="s"/>
      <c r="AV1883" t="s"/>
      <c r="AW1883" t="s"/>
      <c r="AX1883" t="s"/>
      <c r="AY1883" t="n">
        <v>2204314</v>
      </c>
      <c r="AZ1883" t="s">
        <v>2336</v>
      </c>
      <c r="BA1883" t="s"/>
      <c r="BB1883" t="n">
        <v>689816</v>
      </c>
      <c r="BC1883" t="n">
        <v>13.52618</v>
      </c>
      <c r="BD1883" t="n">
        <v>52.51459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92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2335</v>
      </c>
      <c r="F1884" t="n">
        <v>-1</v>
      </c>
      <c r="G1884" t="s">
        <v>74</v>
      </c>
      <c r="H1884" t="s">
        <v>75</v>
      </c>
      <c r="I1884" t="s"/>
      <c r="J1884" t="s">
        <v>74</v>
      </c>
      <c r="K1884" t="n">
        <v>75</v>
      </c>
      <c r="L1884" t="s">
        <v>76</v>
      </c>
      <c r="M1884" t="s"/>
      <c r="N1884" t="s">
        <v>2337</v>
      </c>
      <c r="O1884" t="s">
        <v>78</v>
      </c>
      <c r="P1884" t="s">
        <v>2335</v>
      </c>
      <c r="Q1884" t="s"/>
      <c r="R1884" t="s">
        <v>114</v>
      </c>
      <c r="S1884" t="s">
        <v>419</v>
      </c>
      <c r="T1884" t="s">
        <v>81</v>
      </c>
      <c r="U1884" t="s">
        <v>82</v>
      </c>
      <c r="V1884" t="s">
        <v>83</v>
      </c>
      <c r="W1884" t="s">
        <v>84</v>
      </c>
      <c r="X1884" t="s"/>
      <c r="Y1884" t="s">
        <v>85</v>
      </c>
      <c r="Z1884">
        <f>HYPERLINK("https://hotelmonitor-cachepage.eclerx.com/savepage/tk_15444276030673273_sr_2399.html","info")</f>
        <v/>
      </c>
      <c r="AA1884" t="n">
        <v>-2204314</v>
      </c>
      <c r="AB1884" t="s"/>
      <c r="AC1884" t="s"/>
      <c r="AD1884" t="s">
        <v>86</v>
      </c>
      <c r="AE1884" t="s"/>
      <c r="AF1884" t="s"/>
      <c r="AG1884" t="s"/>
      <c r="AH1884" t="s"/>
      <c r="AI1884" t="s"/>
      <c r="AJ1884" t="s"/>
      <c r="AK1884" t="s">
        <v>87</v>
      </c>
      <c r="AL1884" t="s"/>
      <c r="AM1884" t="s"/>
      <c r="AN1884" t="s">
        <v>88</v>
      </c>
      <c r="AO1884" t="s"/>
      <c r="AP1884" t="n">
        <v>456</v>
      </c>
      <c r="AQ1884" t="s">
        <v>89</v>
      </c>
      <c r="AR1884" t="s"/>
      <c r="AS1884" t="s"/>
      <c r="AT1884" t="s">
        <v>90</v>
      </c>
      <c r="AU1884" t="s"/>
      <c r="AV1884" t="s"/>
      <c r="AW1884" t="s"/>
      <c r="AX1884" t="s"/>
      <c r="AY1884" t="n">
        <v>2204314</v>
      </c>
      <c r="AZ1884" t="s">
        <v>2336</v>
      </c>
      <c r="BA1884" t="s"/>
      <c r="BB1884" t="n">
        <v>689816</v>
      </c>
      <c r="BC1884" t="n">
        <v>13.52618</v>
      </c>
      <c r="BD1884" t="n">
        <v>52.51459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92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2338</v>
      </c>
      <c r="F1885" t="n">
        <v>-1</v>
      </c>
      <c r="G1885" t="s">
        <v>74</v>
      </c>
      <c r="H1885" t="s">
        <v>75</v>
      </c>
      <c r="I1885" t="s"/>
      <c r="J1885" t="s">
        <v>74</v>
      </c>
      <c r="K1885" t="n">
        <v>99</v>
      </c>
      <c r="L1885" t="s">
        <v>76</v>
      </c>
      <c r="M1885" t="s"/>
      <c r="N1885" t="s">
        <v>329</v>
      </c>
      <c r="O1885" t="s">
        <v>78</v>
      </c>
      <c r="P1885" t="s">
        <v>2338</v>
      </c>
      <c r="Q1885" t="s"/>
      <c r="R1885" t="s">
        <v>79</v>
      </c>
      <c r="S1885" t="s">
        <v>103</v>
      </c>
      <c r="T1885" t="s">
        <v>81</v>
      </c>
      <c r="U1885" t="s">
        <v>82</v>
      </c>
      <c r="V1885" t="s">
        <v>83</v>
      </c>
      <c r="W1885" t="s">
        <v>84</v>
      </c>
      <c r="X1885" t="s"/>
      <c r="Y1885" t="s">
        <v>85</v>
      </c>
      <c r="Z1885">
        <f>HYPERLINK("https://hotelmonitor-cachepage.eclerx.com/savepage/tk_1544427175045781_sr_2399.html","info")</f>
        <v/>
      </c>
      <c r="AA1885" t="n">
        <v>-6796575</v>
      </c>
      <c r="AB1885" t="s"/>
      <c r="AC1885" t="s"/>
      <c r="AD1885" t="s">
        <v>86</v>
      </c>
      <c r="AE1885" t="s"/>
      <c r="AF1885" t="s"/>
      <c r="AG1885" t="s"/>
      <c r="AH1885" t="s"/>
      <c r="AI1885" t="s"/>
      <c r="AJ1885" t="s"/>
      <c r="AK1885" t="s">
        <v>87</v>
      </c>
      <c r="AL1885" t="s"/>
      <c r="AM1885" t="s"/>
      <c r="AN1885" t="s">
        <v>88</v>
      </c>
      <c r="AO1885" t="s"/>
      <c r="AP1885" t="n">
        <v>325</v>
      </c>
      <c r="AQ1885" t="s">
        <v>89</v>
      </c>
      <c r="AR1885" t="s"/>
      <c r="AS1885" t="s"/>
      <c r="AT1885" t="s">
        <v>90</v>
      </c>
      <c r="AU1885" t="s"/>
      <c r="AV1885" t="s"/>
      <c r="AW1885" t="s"/>
      <c r="AX1885" t="s"/>
      <c r="AY1885" t="n">
        <v>6796575</v>
      </c>
      <c r="AZ1885" t="s">
        <v>2339</v>
      </c>
      <c r="BA1885" t="s"/>
      <c r="BB1885" t="n">
        <v>145924</v>
      </c>
      <c r="BC1885" t="n">
        <v>13.309176</v>
      </c>
      <c r="BD1885" t="n">
        <v>52.498903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92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2338</v>
      </c>
      <c r="F1886" t="n">
        <v>-1</v>
      </c>
      <c r="G1886" t="s">
        <v>74</v>
      </c>
      <c r="H1886" t="s">
        <v>75</v>
      </c>
      <c r="I1886" t="s"/>
      <c r="J1886" t="s">
        <v>74</v>
      </c>
      <c r="K1886" t="n">
        <v>99</v>
      </c>
      <c r="L1886" t="s">
        <v>76</v>
      </c>
      <c r="M1886" t="s"/>
      <c r="N1886" t="s">
        <v>329</v>
      </c>
      <c r="O1886" t="s">
        <v>78</v>
      </c>
      <c r="P1886" t="s">
        <v>2338</v>
      </c>
      <c r="Q1886" t="s"/>
      <c r="R1886" t="s">
        <v>79</v>
      </c>
      <c r="S1886" t="s">
        <v>103</v>
      </c>
      <c r="T1886" t="s">
        <v>81</v>
      </c>
      <c r="U1886" t="s">
        <v>82</v>
      </c>
      <c r="V1886" t="s">
        <v>83</v>
      </c>
      <c r="W1886" t="s">
        <v>84</v>
      </c>
      <c r="X1886" t="s"/>
      <c r="Y1886" t="s">
        <v>85</v>
      </c>
      <c r="Z1886">
        <f>HYPERLINK("https://hotelmonitor-cachepage.eclerx.com/savepage/tk_1544427175045781_sr_2399.html","info")</f>
        <v/>
      </c>
      <c r="AA1886" t="n">
        <v>-6796575</v>
      </c>
      <c r="AB1886" t="s"/>
      <c r="AC1886" t="s"/>
      <c r="AD1886" t="s">
        <v>86</v>
      </c>
      <c r="AE1886" t="s"/>
      <c r="AF1886" t="s"/>
      <c r="AG1886" t="s"/>
      <c r="AH1886" t="s"/>
      <c r="AI1886" t="s"/>
      <c r="AJ1886" t="s"/>
      <c r="AK1886" t="s">
        <v>87</v>
      </c>
      <c r="AL1886" t="s"/>
      <c r="AM1886" t="s"/>
      <c r="AN1886" t="s">
        <v>88</v>
      </c>
      <c r="AO1886" t="s"/>
      <c r="AP1886" t="n">
        <v>325</v>
      </c>
      <c r="AQ1886" t="s">
        <v>89</v>
      </c>
      <c r="AR1886" t="s"/>
      <c r="AS1886" t="s"/>
      <c r="AT1886" t="s">
        <v>90</v>
      </c>
      <c r="AU1886" t="s"/>
      <c r="AV1886" t="s"/>
      <c r="AW1886" t="s"/>
      <c r="AX1886" t="s"/>
      <c r="AY1886" t="n">
        <v>6796575</v>
      </c>
      <c r="AZ1886" t="s">
        <v>2339</v>
      </c>
      <c r="BA1886" t="s"/>
      <c r="BB1886" t="n">
        <v>145924</v>
      </c>
      <c r="BC1886" t="n">
        <v>13.309176</v>
      </c>
      <c r="BD1886" t="n">
        <v>52.498903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92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2338</v>
      </c>
      <c r="F1887" t="n">
        <v>-1</v>
      </c>
      <c r="G1887" t="s">
        <v>74</v>
      </c>
      <c r="H1887" t="s">
        <v>75</v>
      </c>
      <c r="I1887" t="s"/>
      <c r="J1887" t="s">
        <v>74</v>
      </c>
      <c r="K1887" t="n">
        <v>99</v>
      </c>
      <c r="L1887" t="s">
        <v>76</v>
      </c>
      <c r="M1887" t="s"/>
      <c r="N1887" t="s">
        <v>2340</v>
      </c>
      <c r="O1887" t="s">
        <v>78</v>
      </c>
      <c r="P1887" t="s">
        <v>2338</v>
      </c>
      <c r="Q1887" t="s"/>
      <c r="R1887" t="s">
        <v>79</v>
      </c>
      <c r="S1887" t="s">
        <v>103</v>
      </c>
      <c r="T1887" t="s">
        <v>81</v>
      </c>
      <c r="U1887" t="s">
        <v>82</v>
      </c>
      <c r="V1887" t="s">
        <v>83</v>
      </c>
      <c r="W1887" t="s">
        <v>84</v>
      </c>
      <c r="X1887" t="s"/>
      <c r="Y1887" t="s">
        <v>85</v>
      </c>
      <c r="Z1887">
        <f>HYPERLINK("https://hotelmonitor-cachepage.eclerx.com/savepage/tk_1544427175045781_sr_2399.html","info")</f>
        <v/>
      </c>
      <c r="AA1887" t="n">
        <v>-6796575</v>
      </c>
      <c r="AB1887" t="s"/>
      <c r="AC1887" t="s"/>
      <c r="AD1887" t="s">
        <v>86</v>
      </c>
      <c r="AE1887" t="s"/>
      <c r="AF1887" t="s"/>
      <c r="AG1887" t="s"/>
      <c r="AH1887" t="s"/>
      <c r="AI1887" t="s"/>
      <c r="AJ1887" t="s"/>
      <c r="AK1887" t="s">
        <v>87</v>
      </c>
      <c r="AL1887" t="s"/>
      <c r="AM1887" t="s"/>
      <c r="AN1887" t="s">
        <v>88</v>
      </c>
      <c r="AO1887" t="s"/>
      <c r="AP1887" t="n">
        <v>325</v>
      </c>
      <c r="AQ1887" t="s">
        <v>89</v>
      </c>
      <c r="AR1887" t="s"/>
      <c r="AS1887" t="s"/>
      <c r="AT1887" t="s">
        <v>90</v>
      </c>
      <c r="AU1887" t="s"/>
      <c r="AV1887" t="s"/>
      <c r="AW1887" t="s"/>
      <c r="AX1887" t="s"/>
      <c r="AY1887" t="n">
        <v>6796575</v>
      </c>
      <c r="AZ1887" t="s">
        <v>2339</v>
      </c>
      <c r="BA1887" t="s"/>
      <c r="BB1887" t="n">
        <v>145924</v>
      </c>
      <c r="BC1887" t="n">
        <v>13.309176</v>
      </c>
      <c r="BD1887" t="n">
        <v>52.498903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92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2338</v>
      </c>
      <c r="F1888" t="n">
        <v>-1</v>
      </c>
      <c r="G1888" t="s">
        <v>74</v>
      </c>
      <c r="H1888" t="s">
        <v>75</v>
      </c>
      <c r="I1888" t="s"/>
      <c r="J1888" t="s">
        <v>74</v>
      </c>
      <c r="K1888" t="n">
        <v>99</v>
      </c>
      <c r="L1888" t="s">
        <v>76</v>
      </c>
      <c r="M1888" t="s"/>
      <c r="N1888" t="s">
        <v>2340</v>
      </c>
      <c r="O1888" t="s">
        <v>78</v>
      </c>
      <c r="P1888" t="s">
        <v>2338</v>
      </c>
      <c r="Q1888" t="s"/>
      <c r="R1888" t="s">
        <v>79</v>
      </c>
      <c r="S1888" t="s">
        <v>103</v>
      </c>
      <c r="T1888" t="s">
        <v>81</v>
      </c>
      <c r="U1888" t="s">
        <v>82</v>
      </c>
      <c r="V1888" t="s">
        <v>83</v>
      </c>
      <c r="W1888" t="s">
        <v>84</v>
      </c>
      <c r="X1888" t="s"/>
      <c r="Y1888" t="s">
        <v>85</v>
      </c>
      <c r="Z1888">
        <f>HYPERLINK("https://hotelmonitor-cachepage.eclerx.com/savepage/tk_1544427175045781_sr_2399.html","info")</f>
        <v/>
      </c>
      <c r="AA1888" t="n">
        <v>-6796575</v>
      </c>
      <c r="AB1888" t="s"/>
      <c r="AC1888" t="s"/>
      <c r="AD1888" t="s">
        <v>86</v>
      </c>
      <c r="AE1888" t="s"/>
      <c r="AF1888" t="s"/>
      <c r="AG1888" t="s"/>
      <c r="AH1888" t="s"/>
      <c r="AI1888" t="s"/>
      <c r="AJ1888" t="s"/>
      <c r="AK1888" t="s">
        <v>87</v>
      </c>
      <c r="AL1888" t="s"/>
      <c r="AM1888" t="s"/>
      <c r="AN1888" t="s">
        <v>88</v>
      </c>
      <c r="AO1888" t="s"/>
      <c r="AP1888" t="n">
        <v>325</v>
      </c>
      <c r="AQ1888" t="s">
        <v>89</v>
      </c>
      <c r="AR1888" t="s"/>
      <c r="AS1888" t="s"/>
      <c r="AT1888" t="s">
        <v>90</v>
      </c>
      <c r="AU1888" t="s"/>
      <c r="AV1888" t="s"/>
      <c r="AW1888" t="s"/>
      <c r="AX1888" t="s"/>
      <c r="AY1888" t="n">
        <v>6796575</v>
      </c>
      <c r="AZ1888" t="s">
        <v>2339</v>
      </c>
      <c r="BA1888" t="s"/>
      <c r="BB1888" t="n">
        <v>145924</v>
      </c>
      <c r="BC1888" t="n">
        <v>13.309176</v>
      </c>
      <c r="BD1888" t="n">
        <v>52.498903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92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2338</v>
      </c>
      <c r="F1889" t="n">
        <v>-1</v>
      </c>
      <c r="G1889" t="s">
        <v>74</v>
      </c>
      <c r="H1889" t="s">
        <v>75</v>
      </c>
      <c r="I1889" t="s"/>
      <c r="J1889" t="s">
        <v>74</v>
      </c>
      <c r="K1889" t="n">
        <v>99</v>
      </c>
      <c r="L1889" t="s">
        <v>76</v>
      </c>
      <c r="M1889" t="s"/>
      <c r="N1889" t="s">
        <v>2341</v>
      </c>
      <c r="O1889" t="s">
        <v>78</v>
      </c>
      <c r="P1889" t="s">
        <v>2338</v>
      </c>
      <c r="Q1889" t="s"/>
      <c r="R1889" t="s">
        <v>79</v>
      </c>
      <c r="S1889" t="s">
        <v>103</v>
      </c>
      <c r="T1889" t="s">
        <v>81</v>
      </c>
      <c r="U1889" t="s">
        <v>82</v>
      </c>
      <c r="V1889" t="s">
        <v>83</v>
      </c>
      <c r="W1889" t="s">
        <v>84</v>
      </c>
      <c r="X1889" t="s"/>
      <c r="Y1889" t="s">
        <v>85</v>
      </c>
      <c r="Z1889">
        <f>HYPERLINK("https://hotelmonitor-cachepage.eclerx.com/savepage/tk_1544427175045781_sr_2399.html","info")</f>
        <v/>
      </c>
      <c r="AA1889" t="n">
        <v>-6796575</v>
      </c>
      <c r="AB1889" t="s"/>
      <c r="AC1889" t="s"/>
      <c r="AD1889" t="s">
        <v>86</v>
      </c>
      <c r="AE1889" t="s"/>
      <c r="AF1889" t="s"/>
      <c r="AG1889" t="s"/>
      <c r="AH1889" t="s"/>
      <c r="AI1889" t="s"/>
      <c r="AJ1889" t="s"/>
      <c r="AK1889" t="s">
        <v>87</v>
      </c>
      <c r="AL1889" t="s"/>
      <c r="AM1889" t="s"/>
      <c r="AN1889" t="s">
        <v>88</v>
      </c>
      <c r="AO1889" t="s"/>
      <c r="AP1889" t="n">
        <v>325</v>
      </c>
      <c r="AQ1889" t="s">
        <v>89</v>
      </c>
      <c r="AR1889" t="s"/>
      <c r="AS1889" t="s"/>
      <c r="AT1889" t="s">
        <v>90</v>
      </c>
      <c r="AU1889" t="s"/>
      <c r="AV1889" t="s"/>
      <c r="AW1889" t="s"/>
      <c r="AX1889" t="s"/>
      <c r="AY1889" t="n">
        <v>6796575</v>
      </c>
      <c r="AZ1889" t="s">
        <v>2339</v>
      </c>
      <c r="BA1889" t="s"/>
      <c r="BB1889" t="n">
        <v>145924</v>
      </c>
      <c r="BC1889" t="n">
        <v>13.309176</v>
      </c>
      <c r="BD1889" t="n">
        <v>52.498903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92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2338</v>
      </c>
      <c r="F1890" t="n">
        <v>-1</v>
      </c>
      <c r="G1890" t="s">
        <v>74</v>
      </c>
      <c r="H1890" t="s">
        <v>75</v>
      </c>
      <c r="I1890" t="s"/>
      <c r="J1890" t="s">
        <v>74</v>
      </c>
      <c r="K1890" t="n">
        <v>99</v>
      </c>
      <c r="L1890" t="s">
        <v>76</v>
      </c>
      <c r="M1890" t="s"/>
      <c r="N1890" t="s">
        <v>2341</v>
      </c>
      <c r="O1890" t="s">
        <v>78</v>
      </c>
      <c r="P1890" t="s">
        <v>2338</v>
      </c>
      <c r="Q1890" t="s"/>
      <c r="R1890" t="s">
        <v>79</v>
      </c>
      <c r="S1890" t="s">
        <v>103</v>
      </c>
      <c r="T1890" t="s">
        <v>81</v>
      </c>
      <c r="U1890" t="s">
        <v>82</v>
      </c>
      <c r="V1890" t="s">
        <v>83</v>
      </c>
      <c r="W1890" t="s">
        <v>84</v>
      </c>
      <c r="X1890" t="s"/>
      <c r="Y1890" t="s">
        <v>85</v>
      </c>
      <c r="Z1890">
        <f>HYPERLINK("https://hotelmonitor-cachepage.eclerx.com/savepage/tk_1544427175045781_sr_2399.html","info")</f>
        <v/>
      </c>
      <c r="AA1890" t="n">
        <v>-6796575</v>
      </c>
      <c r="AB1890" t="s"/>
      <c r="AC1890" t="s"/>
      <c r="AD1890" t="s">
        <v>86</v>
      </c>
      <c r="AE1890" t="s"/>
      <c r="AF1890" t="s"/>
      <c r="AG1890" t="s"/>
      <c r="AH1890" t="s"/>
      <c r="AI1890" t="s"/>
      <c r="AJ1890" t="s"/>
      <c r="AK1890" t="s">
        <v>87</v>
      </c>
      <c r="AL1890" t="s"/>
      <c r="AM1890" t="s"/>
      <c r="AN1890" t="s">
        <v>88</v>
      </c>
      <c r="AO1890" t="s"/>
      <c r="AP1890" t="n">
        <v>325</v>
      </c>
      <c r="AQ1890" t="s">
        <v>89</v>
      </c>
      <c r="AR1890" t="s"/>
      <c r="AS1890" t="s"/>
      <c r="AT1890" t="s">
        <v>90</v>
      </c>
      <c r="AU1890" t="s"/>
      <c r="AV1890" t="s"/>
      <c r="AW1890" t="s"/>
      <c r="AX1890" t="s"/>
      <c r="AY1890" t="n">
        <v>6796575</v>
      </c>
      <c r="AZ1890" t="s">
        <v>2339</v>
      </c>
      <c r="BA1890" t="s"/>
      <c r="BB1890" t="n">
        <v>145924</v>
      </c>
      <c r="BC1890" t="n">
        <v>13.309176</v>
      </c>
      <c r="BD1890" t="n">
        <v>52.498903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92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2338</v>
      </c>
      <c r="F1891" t="n">
        <v>-1</v>
      </c>
      <c r="G1891" t="s">
        <v>74</v>
      </c>
      <c r="H1891" t="s">
        <v>75</v>
      </c>
      <c r="I1891" t="s"/>
      <c r="J1891" t="s">
        <v>74</v>
      </c>
      <c r="K1891" t="n">
        <v>123</v>
      </c>
      <c r="L1891" t="s">
        <v>76</v>
      </c>
      <c r="M1891" t="s"/>
      <c r="N1891" t="s">
        <v>329</v>
      </c>
      <c r="O1891" t="s">
        <v>78</v>
      </c>
      <c r="P1891" t="s">
        <v>2338</v>
      </c>
      <c r="Q1891" t="s"/>
      <c r="R1891" t="s">
        <v>79</v>
      </c>
      <c r="S1891" t="s">
        <v>350</v>
      </c>
      <c r="T1891" t="s">
        <v>81</v>
      </c>
      <c r="U1891" t="s">
        <v>82</v>
      </c>
      <c r="V1891" t="s">
        <v>83</v>
      </c>
      <c r="W1891" t="s">
        <v>108</v>
      </c>
      <c r="X1891" t="s"/>
      <c r="Y1891" t="s">
        <v>85</v>
      </c>
      <c r="Z1891">
        <f>HYPERLINK("https://hotelmonitor-cachepage.eclerx.com/savepage/tk_1544427175045781_sr_2399.html","info")</f>
        <v/>
      </c>
      <c r="AA1891" t="n">
        <v>-6796575</v>
      </c>
      <c r="AB1891" t="s"/>
      <c r="AC1891" t="s"/>
      <c r="AD1891" t="s">
        <v>86</v>
      </c>
      <c r="AE1891" t="s"/>
      <c r="AF1891" t="s"/>
      <c r="AG1891" t="s"/>
      <c r="AH1891" t="s"/>
      <c r="AI1891" t="s"/>
      <c r="AJ1891" t="s"/>
      <c r="AK1891" t="s">
        <v>87</v>
      </c>
      <c r="AL1891" t="s"/>
      <c r="AM1891" t="s"/>
      <c r="AN1891" t="s">
        <v>88</v>
      </c>
      <c r="AO1891" t="s"/>
      <c r="AP1891" t="n">
        <v>325</v>
      </c>
      <c r="AQ1891" t="s">
        <v>89</v>
      </c>
      <c r="AR1891" t="s"/>
      <c r="AS1891" t="s"/>
      <c r="AT1891" t="s">
        <v>90</v>
      </c>
      <c r="AU1891" t="s"/>
      <c r="AV1891" t="s"/>
      <c r="AW1891" t="s"/>
      <c r="AX1891" t="s"/>
      <c r="AY1891" t="n">
        <v>6796575</v>
      </c>
      <c r="AZ1891" t="s">
        <v>2339</v>
      </c>
      <c r="BA1891" t="s"/>
      <c r="BB1891" t="n">
        <v>145924</v>
      </c>
      <c r="BC1891" t="n">
        <v>13.309176</v>
      </c>
      <c r="BD1891" t="n">
        <v>52.498903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92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2338</v>
      </c>
      <c r="F1892" t="n">
        <v>-1</v>
      </c>
      <c r="G1892" t="s">
        <v>74</v>
      </c>
      <c r="H1892" t="s">
        <v>75</v>
      </c>
      <c r="I1892" t="s"/>
      <c r="J1892" t="s">
        <v>74</v>
      </c>
      <c r="K1892" t="n">
        <v>123</v>
      </c>
      <c r="L1892" t="s">
        <v>76</v>
      </c>
      <c r="M1892" t="s"/>
      <c r="N1892" t="s">
        <v>329</v>
      </c>
      <c r="O1892" t="s">
        <v>78</v>
      </c>
      <c r="P1892" t="s">
        <v>2338</v>
      </c>
      <c r="Q1892" t="s"/>
      <c r="R1892" t="s">
        <v>79</v>
      </c>
      <c r="S1892" t="s">
        <v>350</v>
      </c>
      <c r="T1892" t="s">
        <v>81</v>
      </c>
      <c r="U1892" t="s">
        <v>82</v>
      </c>
      <c r="V1892" t="s">
        <v>83</v>
      </c>
      <c r="W1892" t="s">
        <v>108</v>
      </c>
      <c r="X1892" t="s"/>
      <c r="Y1892" t="s">
        <v>85</v>
      </c>
      <c r="Z1892">
        <f>HYPERLINK("https://hotelmonitor-cachepage.eclerx.com/savepage/tk_1544427175045781_sr_2399.html","info")</f>
        <v/>
      </c>
      <c r="AA1892" t="n">
        <v>-6796575</v>
      </c>
      <c r="AB1892" t="s"/>
      <c r="AC1892" t="s"/>
      <c r="AD1892" t="s">
        <v>86</v>
      </c>
      <c r="AE1892" t="s"/>
      <c r="AF1892" t="s"/>
      <c r="AG1892" t="s"/>
      <c r="AH1892" t="s"/>
      <c r="AI1892" t="s"/>
      <c r="AJ1892" t="s"/>
      <c r="AK1892" t="s">
        <v>87</v>
      </c>
      <c r="AL1892" t="s"/>
      <c r="AM1892" t="s"/>
      <c r="AN1892" t="s">
        <v>88</v>
      </c>
      <c r="AO1892" t="s"/>
      <c r="AP1892" t="n">
        <v>325</v>
      </c>
      <c r="AQ1892" t="s">
        <v>89</v>
      </c>
      <c r="AR1892" t="s"/>
      <c r="AS1892" t="s"/>
      <c r="AT1892" t="s">
        <v>90</v>
      </c>
      <c r="AU1892" t="s"/>
      <c r="AV1892" t="s"/>
      <c r="AW1892" t="s"/>
      <c r="AX1892" t="s"/>
      <c r="AY1892" t="n">
        <v>6796575</v>
      </c>
      <c r="AZ1892" t="s">
        <v>2339</v>
      </c>
      <c r="BA1892" t="s"/>
      <c r="BB1892" t="n">
        <v>145924</v>
      </c>
      <c r="BC1892" t="n">
        <v>13.309176</v>
      </c>
      <c r="BD1892" t="n">
        <v>52.498903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92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2338</v>
      </c>
      <c r="F1893" t="n">
        <v>-1</v>
      </c>
      <c r="G1893" t="s">
        <v>74</v>
      </c>
      <c r="H1893" t="s">
        <v>75</v>
      </c>
      <c r="I1893" t="s"/>
      <c r="J1893" t="s">
        <v>74</v>
      </c>
      <c r="K1893" t="n">
        <v>123</v>
      </c>
      <c r="L1893" t="s">
        <v>76</v>
      </c>
      <c r="M1893" t="s"/>
      <c r="N1893" t="s">
        <v>2340</v>
      </c>
      <c r="O1893" t="s">
        <v>78</v>
      </c>
      <c r="P1893" t="s">
        <v>2338</v>
      </c>
      <c r="Q1893" t="s"/>
      <c r="R1893" t="s">
        <v>79</v>
      </c>
      <c r="S1893" t="s">
        <v>350</v>
      </c>
      <c r="T1893" t="s">
        <v>81</v>
      </c>
      <c r="U1893" t="s">
        <v>82</v>
      </c>
      <c r="V1893" t="s">
        <v>83</v>
      </c>
      <c r="W1893" t="s">
        <v>108</v>
      </c>
      <c r="X1893" t="s"/>
      <c r="Y1893" t="s">
        <v>85</v>
      </c>
      <c r="Z1893">
        <f>HYPERLINK("https://hotelmonitor-cachepage.eclerx.com/savepage/tk_1544427175045781_sr_2399.html","info")</f>
        <v/>
      </c>
      <c r="AA1893" t="n">
        <v>-6796575</v>
      </c>
      <c r="AB1893" t="s"/>
      <c r="AC1893" t="s"/>
      <c r="AD1893" t="s">
        <v>86</v>
      </c>
      <c r="AE1893" t="s"/>
      <c r="AF1893" t="s"/>
      <c r="AG1893" t="s"/>
      <c r="AH1893" t="s"/>
      <c r="AI1893" t="s"/>
      <c r="AJ1893" t="s"/>
      <c r="AK1893" t="s">
        <v>87</v>
      </c>
      <c r="AL1893" t="s"/>
      <c r="AM1893" t="s"/>
      <c r="AN1893" t="s">
        <v>88</v>
      </c>
      <c r="AO1893" t="s"/>
      <c r="AP1893" t="n">
        <v>325</v>
      </c>
      <c r="AQ1893" t="s">
        <v>89</v>
      </c>
      <c r="AR1893" t="s"/>
      <c r="AS1893" t="s"/>
      <c r="AT1893" t="s">
        <v>90</v>
      </c>
      <c r="AU1893" t="s"/>
      <c r="AV1893" t="s"/>
      <c r="AW1893" t="s"/>
      <c r="AX1893" t="s"/>
      <c r="AY1893" t="n">
        <v>6796575</v>
      </c>
      <c r="AZ1893" t="s">
        <v>2339</v>
      </c>
      <c r="BA1893" t="s"/>
      <c r="BB1893" t="n">
        <v>145924</v>
      </c>
      <c r="BC1893" t="n">
        <v>13.309176</v>
      </c>
      <c r="BD1893" t="n">
        <v>52.498903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92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2338</v>
      </c>
      <c r="F1894" t="n">
        <v>-1</v>
      </c>
      <c r="G1894" t="s">
        <v>74</v>
      </c>
      <c r="H1894" t="s">
        <v>75</v>
      </c>
      <c r="I1894" t="s"/>
      <c r="J1894" t="s">
        <v>74</v>
      </c>
      <c r="K1894" t="n">
        <v>123</v>
      </c>
      <c r="L1894" t="s">
        <v>76</v>
      </c>
      <c r="M1894" t="s"/>
      <c r="N1894" t="s">
        <v>2340</v>
      </c>
      <c r="O1894" t="s">
        <v>78</v>
      </c>
      <c r="P1894" t="s">
        <v>2338</v>
      </c>
      <c r="Q1894" t="s"/>
      <c r="R1894" t="s">
        <v>79</v>
      </c>
      <c r="S1894" t="s">
        <v>350</v>
      </c>
      <c r="T1894" t="s">
        <v>81</v>
      </c>
      <c r="U1894" t="s">
        <v>82</v>
      </c>
      <c r="V1894" t="s">
        <v>83</v>
      </c>
      <c r="W1894" t="s">
        <v>108</v>
      </c>
      <c r="X1894" t="s"/>
      <c r="Y1894" t="s">
        <v>85</v>
      </c>
      <c r="Z1894">
        <f>HYPERLINK("https://hotelmonitor-cachepage.eclerx.com/savepage/tk_1544427175045781_sr_2399.html","info")</f>
        <v/>
      </c>
      <c r="AA1894" t="n">
        <v>-6796575</v>
      </c>
      <c r="AB1894" t="s"/>
      <c r="AC1894" t="s"/>
      <c r="AD1894" t="s">
        <v>86</v>
      </c>
      <c r="AE1894" t="s"/>
      <c r="AF1894" t="s"/>
      <c r="AG1894" t="s"/>
      <c r="AH1894" t="s"/>
      <c r="AI1894" t="s"/>
      <c r="AJ1894" t="s"/>
      <c r="AK1894" t="s">
        <v>87</v>
      </c>
      <c r="AL1894" t="s"/>
      <c r="AM1894" t="s"/>
      <c r="AN1894" t="s">
        <v>88</v>
      </c>
      <c r="AO1894" t="s"/>
      <c r="AP1894" t="n">
        <v>325</v>
      </c>
      <c r="AQ1894" t="s">
        <v>89</v>
      </c>
      <c r="AR1894" t="s"/>
      <c r="AS1894" t="s"/>
      <c r="AT1894" t="s">
        <v>90</v>
      </c>
      <c r="AU1894" t="s"/>
      <c r="AV1894" t="s"/>
      <c r="AW1894" t="s"/>
      <c r="AX1894" t="s"/>
      <c r="AY1894" t="n">
        <v>6796575</v>
      </c>
      <c r="AZ1894" t="s">
        <v>2339</v>
      </c>
      <c r="BA1894" t="s"/>
      <c r="BB1894" t="n">
        <v>145924</v>
      </c>
      <c r="BC1894" t="n">
        <v>13.309176</v>
      </c>
      <c r="BD1894" t="n">
        <v>52.498903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92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2338</v>
      </c>
      <c r="F1895" t="n">
        <v>-1</v>
      </c>
      <c r="G1895" t="s">
        <v>74</v>
      </c>
      <c r="H1895" t="s">
        <v>75</v>
      </c>
      <c r="I1895" t="s"/>
      <c r="J1895" t="s">
        <v>74</v>
      </c>
      <c r="K1895" t="n">
        <v>123</v>
      </c>
      <c r="L1895" t="s">
        <v>76</v>
      </c>
      <c r="M1895" t="s"/>
      <c r="N1895" t="s">
        <v>2341</v>
      </c>
      <c r="O1895" t="s">
        <v>78</v>
      </c>
      <c r="P1895" t="s">
        <v>2338</v>
      </c>
      <c r="Q1895" t="s"/>
      <c r="R1895" t="s">
        <v>79</v>
      </c>
      <c r="S1895" t="s">
        <v>350</v>
      </c>
      <c r="T1895" t="s">
        <v>81</v>
      </c>
      <c r="U1895" t="s">
        <v>82</v>
      </c>
      <c r="V1895" t="s">
        <v>83</v>
      </c>
      <c r="W1895" t="s">
        <v>108</v>
      </c>
      <c r="X1895" t="s"/>
      <c r="Y1895" t="s">
        <v>85</v>
      </c>
      <c r="Z1895">
        <f>HYPERLINK("https://hotelmonitor-cachepage.eclerx.com/savepage/tk_1544427175045781_sr_2399.html","info")</f>
        <v/>
      </c>
      <c r="AA1895" t="n">
        <v>-6796575</v>
      </c>
      <c r="AB1895" t="s"/>
      <c r="AC1895" t="s"/>
      <c r="AD1895" t="s">
        <v>86</v>
      </c>
      <c r="AE1895" t="s"/>
      <c r="AF1895" t="s"/>
      <c r="AG1895" t="s"/>
      <c r="AH1895" t="s"/>
      <c r="AI1895" t="s"/>
      <c r="AJ1895" t="s"/>
      <c r="AK1895" t="s">
        <v>87</v>
      </c>
      <c r="AL1895" t="s"/>
      <c r="AM1895" t="s"/>
      <c r="AN1895" t="s">
        <v>88</v>
      </c>
      <c r="AO1895" t="s"/>
      <c r="AP1895" t="n">
        <v>325</v>
      </c>
      <c r="AQ1895" t="s">
        <v>89</v>
      </c>
      <c r="AR1895" t="s"/>
      <c r="AS1895" t="s"/>
      <c r="AT1895" t="s">
        <v>90</v>
      </c>
      <c r="AU1895" t="s"/>
      <c r="AV1895" t="s"/>
      <c r="AW1895" t="s"/>
      <c r="AX1895" t="s"/>
      <c r="AY1895" t="n">
        <v>6796575</v>
      </c>
      <c r="AZ1895" t="s">
        <v>2339</v>
      </c>
      <c r="BA1895" t="s"/>
      <c r="BB1895" t="n">
        <v>145924</v>
      </c>
      <c r="BC1895" t="n">
        <v>13.309176</v>
      </c>
      <c r="BD1895" t="n">
        <v>52.498903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92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2338</v>
      </c>
      <c r="F1896" t="n">
        <v>-1</v>
      </c>
      <c r="G1896" t="s">
        <v>74</v>
      </c>
      <c r="H1896" t="s">
        <v>75</v>
      </c>
      <c r="I1896" t="s"/>
      <c r="J1896" t="s">
        <v>74</v>
      </c>
      <c r="K1896" t="n">
        <v>123</v>
      </c>
      <c r="L1896" t="s">
        <v>76</v>
      </c>
      <c r="M1896" t="s"/>
      <c r="N1896" t="s">
        <v>2341</v>
      </c>
      <c r="O1896" t="s">
        <v>78</v>
      </c>
      <c r="P1896" t="s">
        <v>2338</v>
      </c>
      <c r="Q1896" t="s"/>
      <c r="R1896" t="s">
        <v>79</v>
      </c>
      <c r="S1896" t="s">
        <v>350</v>
      </c>
      <c r="T1896" t="s">
        <v>81</v>
      </c>
      <c r="U1896" t="s">
        <v>82</v>
      </c>
      <c r="V1896" t="s">
        <v>83</v>
      </c>
      <c r="W1896" t="s">
        <v>108</v>
      </c>
      <c r="X1896" t="s"/>
      <c r="Y1896" t="s">
        <v>85</v>
      </c>
      <c r="Z1896">
        <f>HYPERLINK("https://hotelmonitor-cachepage.eclerx.com/savepage/tk_1544427175045781_sr_2399.html","info")</f>
        <v/>
      </c>
      <c r="AA1896" t="n">
        <v>-6796575</v>
      </c>
      <c r="AB1896" t="s"/>
      <c r="AC1896" t="s"/>
      <c r="AD1896" t="s">
        <v>86</v>
      </c>
      <c r="AE1896" t="s"/>
      <c r="AF1896" t="s"/>
      <c r="AG1896" t="s"/>
      <c r="AH1896" t="s"/>
      <c r="AI1896" t="s"/>
      <c r="AJ1896" t="s"/>
      <c r="AK1896" t="s">
        <v>87</v>
      </c>
      <c r="AL1896" t="s"/>
      <c r="AM1896" t="s"/>
      <c r="AN1896" t="s">
        <v>88</v>
      </c>
      <c r="AO1896" t="s"/>
      <c r="AP1896" t="n">
        <v>325</v>
      </c>
      <c r="AQ1896" t="s">
        <v>89</v>
      </c>
      <c r="AR1896" t="s"/>
      <c r="AS1896" t="s"/>
      <c r="AT1896" t="s">
        <v>90</v>
      </c>
      <c r="AU1896" t="s"/>
      <c r="AV1896" t="s"/>
      <c r="AW1896" t="s"/>
      <c r="AX1896" t="s"/>
      <c r="AY1896" t="n">
        <v>6796575</v>
      </c>
      <c r="AZ1896" t="s">
        <v>2339</v>
      </c>
      <c r="BA1896" t="s"/>
      <c r="BB1896" t="n">
        <v>145924</v>
      </c>
      <c r="BC1896" t="n">
        <v>13.309176</v>
      </c>
      <c r="BD1896" t="n">
        <v>52.498903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92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2338</v>
      </c>
      <c r="F1897" t="n">
        <v>-1</v>
      </c>
      <c r="G1897" t="s">
        <v>74</v>
      </c>
      <c r="H1897" t="s">
        <v>75</v>
      </c>
      <c r="I1897" t="s"/>
      <c r="J1897" t="s">
        <v>74</v>
      </c>
      <c r="K1897" t="n">
        <v>159</v>
      </c>
      <c r="L1897" t="s">
        <v>76</v>
      </c>
      <c r="M1897" t="s"/>
      <c r="N1897" t="s">
        <v>2342</v>
      </c>
      <c r="O1897" t="s">
        <v>78</v>
      </c>
      <c r="P1897" t="s">
        <v>2338</v>
      </c>
      <c r="Q1897" t="s"/>
      <c r="R1897" t="s">
        <v>79</v>
      </c>
      <c r="S1897" t="s">
        <v>354</v>
      </c>
      <c r="T1897" t="s">
        <v>81</v>
      </c>
      <c r="U1897" t="s">
        <v>82</v>
      </c>
      <c r="V1897" t="s">
        <v>83</v>
      </c>
      <c r="W1897" t="s">
        <v>84</v>
      </c>
      <c r="X1897" t="s"/>
      <c r="Y1897" t="s">
        <v>85</v>
      </c>
      <c r="Z1897">
        <f>HYPERLINK("https://hotelmonitor-cachepage.eclerx.com/savepage/tk_1544427175045781_sr_2399.html","info")</f>
        <v/>
      </c>
      <c r="AA1897" t="n">
        <v>-6796575</v>
      </c>
      <c r="AB1897" t="s"/>
      <c r="AC1897" t="s"/>
      <c r="AD1897" t="s">
        <v>86</v>
      </c>
      <c r="AE1897" t="s"/>
      <c r="AF1897" t="s"/>
      <c r="AG1897" t="s"/>
      <c r="AH1897" t="s"/>
      <c r="AI1897" t="s"/>
      <c r="AJ1897" t="s"/>
      <c r="AK1897" t="s">
        <v>87</v>
      </c>
      <c r="AL1897" t="s"/>
      <c r="AM1897" t="s"/>
      <c r="AN1897" t="s">
        <v>88</v>
      </c>
      <c r="AO1897" t="s"/>
      <c r="AP1897" t="n">
        <v>325</v>
      </c>
      <c r="AQ1897" t="s">
        <v>89</v>
      </c>
      <c r="AR1897" t="s"/>
      <c r="AS1897" t="s"/>
      <c r="AT1897" t="s">
        <v>90</v>
      </c>
      <c r="AU1897" t="s"/>
      <c r="AV1897" t="s"/>
      <c r="AW1897" t="s"/>
      <c r="AX1897" t="s"/>
      <c r="AY1897" t="n">
        <v>6796575</v>
      </c>
      <c r="AZ1897" t="s">
        <v>2339</v>
      </c>
      <c r="BA1897" t="s"/>
      <c r="BB1897" t="n">
        <v>145924</v>
      </c>
      <c r="BC1897" t="n">
        <v>13.309176</v>
      </c>
      <c r="BD1897" t="n">
        <v>52.498903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92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2338</v>
      </c>
      <c r="F1898" t="n">
        <v>-1</v>
      </c>
      <c r="G1898" t="s">
        <v>74</v>
      </c>
      <c r="H1898" t="s">
        <v>75</v>
      </c>
      <c r="I1898" t="s"/>
      <c r="J1898" t="s">
        <v>74</v>
      </c>
      <c r="K1898" t="n">
        <v>159</v>
      </c>
      <c r="L1898" t="s">
        <v>76</v>
      </c>
      <c r="M1898" t="s"/>
      <c r="N1898" t="s">
        <v>2342</v>
      </c>
      <c r="O1898" t="s">
        <v>78</v>
      </c>
      <c r="P1898" t="s">
        <v>2338</v>
      </c>
      <c r="Q1898" t="s"/>
      <c r="R1898" t="s">
        <v>79</v>
      </c>
      <c r="S1898" t="s">
        <v>354</v>
      </c>
      <c r="T1898" t="s">
        <v>81</v>
      </c>
      <c r="U1898" t="s">
        <v>82</v>
      </c>
      <c r="V1898" t="s">
        <v>83</v>
      </c>
      <c r="W1898" t="s">
        <v>84</v>
      </c>
      <c r="X1898" t="s"/>
      <c r="Y1898" t="s">
        <v>85</v>
      </c>
      <c r="Z1898">
        <f>HYPERLINK("https://hotelmonitor-cachepage.eclerx.com/savepage/tk_1544427175045781_sr_2399.html","info")</f>
        <v/>
      </c>
      <c r="AA1898" t="n">
        <v>-6796575</v>
      </c>
      <c r="AB1898" t="s"/>
      <c r="AC1898" t="s"/>
      <c r="AD1898" t="s">
        <v>86</v>
      </c>
      <c r="AE1898" t="s"/>
      <c r="AF1898" t="s"/>
      <c r="AG1898" t="s"/>
      <c r="AH1898" t="s"/>
      <c r="AI1898" t="s"/>
      <c r="AJ1898" t="s"/>
      <c r="AK1898" t="s">
        <v>87</v>
      </c>
      <c r="AL1898" t="s"/>
      <c r="AM1898" t="s"/>
      <c r="AN1898" t="s">
        <v>88</v>
      </c>
      <c r="AO1898" t="s"/>
      <c r="AP1898" t="n">
        <v>325</v>
      </c>
      <c r="AQ1898" t="s">
        <v>89</v>
      </c>
      <c r="AR1898" t="s"/>
      <c r="AS1898" t="s"/>
      <c r="AT1898" t="s">
        <v>90</v>
      </c>
      <c r="AU1898" t="s"/>
      <c r="AV1898" t="s"/>
      <c r="AW1898" t="s"/>
      <c r="AX1898" t="s"/>
      <c r="AY1898" t="n">
        <v>6796575</v>
      </c>
      <c r="AZ1898" t="s">
        <v>2339</v>
      </c>
      <c r="BA1898" t="s"/>
      <c r="BB1898" t="n">
        <v>145924</v>
      </c>
      <c r="BC1898" t="n">
        <v>13.309176</v>
      </c>
      <c r="BD1898" t="n">
        <v>52.498903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92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2338</v>
      </c>
      <c r="F1899" t="n">
        <v>-1</v>
      </c>
      <c r="G1899" t="s">
        <v>74</v>
      </c>
      <c r="H1899" t="s">
        <v>75</v>
      </c>
      <c r="I1899" t="s"/>
      <c r="J1899" t="s">
        <v>74</v>
      </c>
      <c r="K1899" t="n">
        <v>207</v>
      </c>
      <c r="L1899" t="s">
        <v>76</v>
      </c>
      <c r="M1899" t="s"/>
      <c r="N1899" t="s">
        <v>2342</v>
      </c>
      <c r="O1899" t="s">
        <v>78</v>
      </c>
      <c r="P1899" t="s">
        <v>2338</v>
      </c>
      <c r="Q1899" t="s"/>
      <c r="R1899" t="s">
        <v>79</v>
      </c>
      <c r="S1899" t="s">
        <v>1964</v>
      </c>
      <c r="T1899" t="s">
        <v>81</v>
      </c>
      <c r="U1899" t="s">
        <v>82</v>
      </c>
      <c r="V1899" t="s">
        <v>83</v>
      </c>
      <c r="W1899" t="s">
        <v>108</v>
      </c>
      <c r="X1899" t="s"/>
      <c r="Y1899" t="s">
        <v>85</v>
      </c>
      <c r="Z1899">
        <f>HYPERLINK("https://hotelmonitor-cachepage.eclerx.com/savepage/tk_1544427175045781_sr_2399.html","info")</f>
        <v/>
      </c>
      <c r="AA1899" t="n">
        <v>-6796575</v>
      </c>
      <c r="AB1899" t="s"/>
      <c r="AC1899" t="s"/>
      <c r="AD1899" t="s">
        <v>86</v>
      </c>
      <c r="AE1899" t="s"/>
      <c r="AF1899" t="s"/>
      <c r="AG1899" t="s"/>
      <c r="AH1899" t="s"/>
      <c r="AI1899" t="s"/>
      <c r="AJ1899" t="s"/>
      <c r="AK1899" t="s">
        <v>87</v>
      </c>
      <c r="AL1899" t="s"/>
      <c r="AM1899" t="s"/>
      <c r="AN1899" t="s">
        <v>88</v>
      </c>
      <c r="AO1899" t="s"/>
      <c r="AP1899" t="n">
        <v>325</v>
      </c>
      <c r="AQ1899" t="s">
        <v>89</v>
      </c>
      <c r="AR1899" t="s"/>
      <c r="AS1899" t="s"/>
      <c r="AT1899" t="s">
        <v>90</v>
      </c>
      <c r="AU1899" t="s"/>
      <c r="AV1899" t="s"/>
      <c r="AW1899" t="s"/>
      <c r="AX1899" t="s"/>
      <c r="AY1899" t="n">
        <v>6796575</v>
      </c>
      <c r="AZ1899" t="s">
        <v>2339</v>
      </c>
      <c r="BA1899" t="s"/>
      <c r="BB1899" t="n">
        <v>145924</v>
      </c>
      <c r="BC1899" t="n">
        <v>13.309176</v>
      </c>
      <c r="BD1899" t="n">
        <v>52.498903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92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2338</v>
      </c>
      <c r="F1900" t="n">
        <v>-1</v>
      </c>
      <c r="G1900" t="s">
        <v>74</v>
      </c>
      <c r="H1900" t="s">
        <v>75</v>
      </c>
      <c r="I1900" t="s"/>
      <c r="J1900" t="s">
        <v>74</v>
      </c>
      <c r="K1900" t="n">
        <v>207</v>
      </c>
      <c r="L1900" t="s">
        <v>76</v>
      </c>
      <c r="M1900" t="s"/>
      <c r="N1900" t="s">
        <v>2342</v>
      </c>
      <c r="O1900" t="s">
        <v>78</v>
      </c>
      <c r="P1900" t="s">
        <v>2338</v>
      </c>
      <c r="Q1900" t="s"/>
      <c r="R1900" t="s">
        <v>79</v>
      </c>
      <c r="S1900" t="s">
        <v>1964</v>
      </c>
      <c r="T1900" t="s">
        <v>81</v>
      </c>
      <c r="U1900" t="s">
        <v>82</v>
      </c>
      <c r="V1900" t="s">
        <v>83</v>
      </c>
      <c r="W1900" t="s">
        <v>108</v>
      </c>
      <c r="X1900" t="s"/>
      <c r="Y1900" t="s">
        <v>85</v>
      </c>
      <c r="Z1900">
        <f>HYPERLINK("https://hotelmonitor-cachepage.eclerx.com/savepage/tk_1544427175045781_sr_2399.html","info")</f>
        <v/>
      </c>
      <c r="AA1900" t="n">
        <v>-6796575</v>
      </c>
      <c r="AB1900" t="s"/>
      <c r="AC1900" t="s"/>
      <c r="AD1900" t="s">
        <v>86</v>
      </c>
      <c r="AE1900" t="s"/>
      <c r="AF1900" t="s"/>
      <c r="AG1900" t="s"/>
      <c r="AH1900" t="s"/>
      <c r="AI1900" t="s"/>
      <c r="AJ1900" t="s"/>
      <c r="AK1900" t="s">
        <v>87</v>
      </c>
      <c r="AL1900" t="s"/>
      <c r="AM1900" t="s"/>
      <c r="AN1900" t="s">
        <v>88</v>
      </c>
      <c r="AO1900" t="s"/>
      <c r="AP1900" t="n">
        <v>325</v>
      </c>
      <c r="AQ1900" t="s">
        <v>89</v>
      </c>
      <c r="AR1900" t="s"/>
      <c r="AS1900" t="s"/>
      <c r="AT1900" t="s">
        <v>90</v>
      </c>
      <c r="AU1900" t="s"/>
      <c r="AV1900" t="s"/>
      <c r="AW1900" t="s"/>
      <c r="AX1900" t="s"/>
      <c r="AY1900" t="n">
        <v>6796575</v>
      </c>
      <c r="AZ1900" t="s">
        <v>2339</v>
      </c>
      <c r="BA1900" t="s"/>
      <c r="BB1900" t="n">
        <v>145924</v>
      </c>
      <c r="BC1900" t="n">
        <v>13.309176</v>
      </c>
      <c r="BD1900" t="n">
        <v>52.498903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92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2343</v>
      </c>
      <c r="F1901" t="n">
        <v>-1</v>
      </c>
      <c r="G1901" t="s">
        <v>74</v>
      </c>
      <c r="H1901" t="s">
        <v>75</v>
      </c>
      <c r="I1901" t="s"/>
      <c r="J1901" t="s">
        <v>74</v>
      </c>
      <c r="K1901" t="n">
        <v>49.5</v>
      </c>
      <c r="L1901" t="s">
        <v>76</v>
      </c>
      <c r="M1901" t="s"/>
      <c r="N1901" t="s">
        <v>2344</v>
      </c>
      <c r="O1901" t="s">
        <v>78</v>
      </c>
      <c r="P1901" t="s">
        <v>2343</v>
      </c>
      <c r="Q1901" t="s"/>
      <c r="R1901" t="s">
        <v>114</v>
      </c>
      <c r="S1901" t="s">
        <v>1021</v>
      </c>
      <c r="T1901" t="s">
        <v>81</v>
      </c>
      <c r="U1901" t="s">
        <v>82</v>
      </c>
      <c r="V1901" t="s">
        <v>83</v>
      </c>
      <c r="W1901" t="s">
        <v>84</v>
      </c>
      <c r="X1901" t="s"/>
      <c r="Y1901" t="s">
        <v>85</v>
      </c>
      <c r="Z1901">
        <f>HYPERLINK("https://hotelmonitor-cachepage.eclerx.com/savepage/tk_15444266304964345_sr_2399.html","info")</f>
        <v/>
      </c>
      <c r="AA1901" t="n">
        <v>-1352923</v>
      </c>
      <c r="AB1901" t="s"/>
      <c r="AC1901" t="s"/>
      <c r="AD1901" t="s">
        <v>86</v>
      </c>
      <c r="AE1901" t="s"/>
      <c r="AF1901" t="s"/>
      <c r="AG1901" t="s"/>
      <c r="AH1901" t="s"/>
      <c r="AI1901" t="s"/>
      <c r="AJ1901" t="s"/>
      <c r="AK1901" t="s">
        <v>87</v>
      </c>
      <c r="AL1901" t="s"/>
      <c r="AM1901" t="s"/>
      <c r="AN1901" t="s">
        <v>88</v>
      </c>
      <c r="AO1901" t="s"/>
      <c r="AP1901" t="n">
        <v>166</v>
      </c>
      <c r="AQ1901" t="s">
        <v>89</v>
      </c>
      <c r="AR1901" t="s"/>
      <c r="AS1901" t="s"/>
      <c r="AT1901" t="s">
        <v>90</v>
      </c>
      <c r="AU1901" t="s"/>
      <c r="AV1901" t="s"/>
      <c r="AW1901" t="s"/>
      <c r="AX1901" t="s"/>
      <c r="AY1901" t="n">
        <v>1352923</v>
      </c>
      <c r="AZ1901" t="s">
        <v>2345</v>
      </c>
      <c r="BA1901" t="s"/>
      <c r="BB1901" t="n">
        <v>588585</v>
      </c>
      <c r="BC1901" t="n">
        <v>13.43748</v>
      </c>
      <c r="BD1901" t="n">
        <v>52.46725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92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2343</v>
      </c>
      <c r="F1902" t="n">
        <v>-1</v>
      </c>
      <c r="G1902" t="s">
        <v>74</v>
      </c>
      <c r="H1902" t="s">
        <v>75</v>
      </c>
      <c r="I1902" t="s"/>
      <c r="J1902" t="s">
        <v>74</v>
      </c>
      <c r="K1902" t="n">
        <v>73</v>
      </c>
      <c r="L1902" t="s">
        <v>76</v>
      </c>
      <c r="M1902" t="s"/>
      <c r="N1902" t="s">
        <v>2346</v>
      </c>
      <c r="O1902" t="s">
        <v>78</v>
      </c>
      <c r="P1902" t="s">
        <v>2343</v>
      </c>
      <c r="Q1902" t="s"/>
      <c r="R1902" t="s">
        <v>114</v>
      </c>
      <c r="S1902" t="s">
        <v>294</v>
      </c>
      <c r="T1902" t="s">
        <v>81</v>
      </c>
      <c r="U1902" t="s">
        <v>82</v>
      </c>
      <c r="V1902" t="s">
        <v>83</v>
      </c>
      <c r="W1902" t="s">
        <v>108</v>
      </c>
      <c r="X1902" t="s"/>
      <c r="Y1902" t="s">
        <v>85</v>
      </c>
      <c r="Z1902">
        <f>HYPERLINK("https://hotelmonitor-cachepage.eclerx.com/savepage/tk_15444266304964345_sr_2399.html","info")</f>
        <v/>
      </c>
      <c r="AA1902" t="n">
        <v>-1352923</v>
      </c>
      <c r="AB1902" t="s"/>
      <c r="AC1902" t="s"/>
      <c r="AD1902" t="s">
        <v>86</v>
      </c>
      <c r="AE1902" t="s"/>
      <c r="AF1902" t="s"/>
      <c r="AG1902" t="s"/>
      <c r="AH1902" t="s"/>
      <c r="AI1902" t="s"/>
      <c r="AJ1902" t="s"/>
      <c r="AK1902" t="s">
        <v>87</v>
      </c>
      <c r="AL1902" t="s"/>
      <c r="AM1902" t="s"/>
      <c r="AN1902" t="s">
        <v>88</v>
      </c>
      <c r="AO1902" t="s"/>
      <c r="AP1902" t="n">
        <v>166</v>
      </c>
      <c r="AQ1902" t="s">
        <v>89</v>
      </c>
      <c r="AR1902" t="s"/>
      <c r="AS1902" t="s"/>
      <c r="AT1902" t="s">
        <v>90</v>
      </c>
      <c r="AU1902" t="s"/>
      <c r="AV1902" t="s"/>
      <c r="AW1902" t="s"/>
      <c r="AX1902" t="s"/>
      <c r="AY1902" t="n">
        <v>1352923</v>
      </c>
      <c r="AZ1902" t="s">
        <v>2345</v>
      </c>
      <c r="BA1902" t="s"/>
      <c r="BB1902" t="n">
        <v>588585</v>
      </c>
      <c r="BC1902" t="n">
        <v>13.43748</v>
      </c>
      <c r="BD1902" t="n">
        <v>52.46725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92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2347</v>
      </c>
      <c r="F1903" t="n">
        <v>-1</v>
      </c>
      <c r="G1903" t="s">
        <v>74</v>
      </c>
      <c r="H1903" t="s">
        <v>75</v>
      </c>
      <c r="I1903" t="s"/>
      <c r="J1903" t="s">
        <v>74</v>
      </c>
      <c r="K1903" t="n">
        <v>101.2</v>
      </c>
      <c r="L1903" t="s">
        <v>76</v>
      </c>
      <c r="M1903" t="s"/>
      <c r="N1903" t="s">
        <v>253</v>
      </c>
      <c r="O1903" t="s">
        <v>78</v>
      </c>
      <c r="P1903" t="s">
        <v>2347</v>
      </c>
      <c r="Q1903" t="s"/>
      <c r="R1903" t="s">
        <v>114</v>
      </c>
      <c r="S1903" t="s">
        <v>2348</v>
      </c>
      <c r="T1903" t="s">
        <v>81</v>
      </c>
      <c r="U1903" t="s">
        <v>82</v>
      </c>
      <c r="V1903" t="s">
        <v>83</v>
      </c>
      <c r="W1903" t="s">
        <v>84</v>
      </c>
      <c r="X1903" t="s"/>
      <c r="Y1903" t="s">
        <v>85</v>
      </c>
      <c r="Z1903">
        <f>HYPERLINK("https://hotelmonitor-cachepage.eclerx.com/savepage/tk_1544427011323223_sr_2399.html","info")</f>
        <v/>
      </c>
      <c r="AA1903" t="n">
        <v>-6796927</v>
      </c>
      <c r="AB1903" t="s"/>
      <c r="AC1903" t="s"/>
      <c r="AD1903" t="s">
        <v>86</v>
      </c>
      <c r="AE1903" t="s"/>
      <c r="AF1903" t="s"/>
      <c r="AG1903" t="s"/>
      <c r="AH1903" t="s"/>
      <c r="AI1903" t="s"/>
      <c r="AJ1903" t="s"/>
      <c r="AK1903" t="s">
        <v>87</v>
      </c>
      <c r="AL1903" t="s"/>
      <c r="AM1903" t="s"/>
      <c r="AN1903" t="s">
        <v>88</v>
      </c>
      <c r="AO1903" t="s"/>
      <c r="AP1903" t="n">
        <v>278</v>
      </c>
      <c r="AQ1903" t="s">
        <v>89</v>
      </c>
      <c r="AR1903" t="s"/>
      <c r="AS1903" t="s"/>
      <c r="AT1903" t="s">
        <v>90</v>
      </c>
      <c r="AU1903" t="s"/>
      <c r="AV1903" t="s"/>
      <c r="AW1903" t="s"/>
      <c r="AX1903" t="s"/>
      <c r="AY1903" t="n">
        <v>6796927</v>
      </c>
      <c r="AZ1903" t="s">
        <v>2349</v>
      </c>
      <c r="BA1903" t="s"/>
      <c r="BB1903" t="n">
        <v>146886</v>
      </c>
      <c r="BC1903" t="n">
        <v>13.40017</v>
      </c>
      <c r="BD1903" t="n">
        <v>52.49582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92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2347</v>
      </c>
      <c r="F1904" t="n">
        <v>-1</v>
      </c>
      <c r="G1904" t="s">
        <v>74</v>
      </c>
      <c r="H1904" t="s">
        <v>75</v>
      </c>
      <c r="I1904" t="s"/>
      <c r="J1904" t="s">
        <v>74</v>
      </c>
      <c r="K1904" t="n">
        <v>112.7</v>
      </c>
      <c r="L1904" t="s">
        <v>76</v>
      </c>
      <c r="M1904" t="s"/>
      <c r="N1904" t="s">
        <v>121</v>
      </c>
      <c r="O1904" t="s">
        <v>78</v>
      </c>
      <c r="P1904" t="s">
        <v>2347</v>
      </c>
      <c r="Q1904" t="s"/>
      <c r="R1904" t="s">
        <v>114</v>
      </c>
      <c r="S1904" t="s">
        <v>2350</v>
      </c>
      <c r="T1904" t="s">
        <v>81</v>
      </c>
      <c r="U1904" t="s">
        <v>82</v>
      </c>
      <c r="V1904" t="s">
        <v>83</v>
      </c>
      <c r="W1904" t="s">
        <v>84</v>
      </c>
      <c r="X1904" t="s"/>
      <c r="Y1904" t="s">
        <v>85</v>
      </c>
      <c r="Z1904">
        <f>HYPERLINK("https://hotelmonitor-cachepage.eclerx.com/savepage/tk_1544427011323223_sr_2399.html","info")</f>
        <v/>
      </c>
      <c r="AA1904" t="n">
        <v>-6796927</v>
      </c>
      <c r="AB1904" t="s"/>
      <c r="AC1904" t="s"/>
      <c r="AD1904" t="s">
        <v>86</v>
      </c>
      <c r="AE1904" t="s"/>
      <c r="AF1904" t="s"/>
      <c r="AG1904" t="s"/>
      <c r="AH1904" t="s"/>
      <c r="AI1904" t="s"/>
      <c r="AJ1904" t="s"/>
      <c r="AK1904" t="s">
        <v>87</v>
      </c>
      <c r="AL1904" t="s"/>
      <c r="AM1904" t="s"/>
      <c r="AN1904" t="s">
        <v>88</v>
      </c>
      <c r="AO1904" t="s"/>
      <c r="AP1904" t="n">
        <v>278</v>
      </c>
      <c r="AQ1904" t="s">
        <v>89</v>
      </c>
      <c r="AR1904" t="s"/>
      <c r="AS1904" t="s"/>
      <c r="AT1904" t="s">
        <v>90</v>
      </c>
      <c r="AU1904" t="s"/>
      <c r="AV1904" t="s"/>
      <c r="AW1904" t="s"/>
      <c r="AX1904" t="s"/>
      <c r="AY1904" t="n">
        <v>6796927</v>
      </c>
      <c r="AZ1904" t="s">
        <v>2349</v>
      </c>
      <c r="BA1904" t="s"/>
      <c r="BB1904" t="n">
        <v>146886</v>
      </c>
      <c r="BC1904" t="n">
        <v>13.40017</v>
      </c>
      <c r="BD1904" t="n">
        <v>52.49582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92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2351</v>
      </c>
      <c r="F1905" t="n">
        <v>-1</v>
      </c>
      <c r="G1905" t="s">
        <v>74</v>
      </c>
      <c r="H1905" t="s">
        <v>75</v>
      </c>
      <c r="I1905" t="s"/>
      <c r="J1905" t="s">
        <v>74</v>
      </c>
      <c r="K1905" t="n">
        <v>49.94</v>
      </c>
      <c r="L1905" t="s">
        <v>76</v>
      </c>
      <c r="M1905" t="s"/>
      <c r="N1905" t="s">
        <v>158</v>
      </c>
      <c r="O1905" t="s">
        <v>78</v>
      </c>
      <c r="P1905" t="s">
        <v>2351</v>
      </c>
      <c r="Q1905" t="s"/>
      <c r="R1905" t="s">
        <v>119</v>
      </c>
      <c r="S1905" t="s">
        <v>2352</v>
      </c>
      <c r="T1905" t="s">
        <v>81</v>
      </c>
      <c r="U1905" t="s">
        <v>82</v>
      </c>
      <c r="V1905" t="s">
        <v>83</v>
      </c>
      <c r="W1905" t="s">
        <v>84</v>
      </c>
      <c r="X1905" t="s"/>
      <c r="Y1905" t="s">
        <v>85</v>
      </c>
      <c r="Z1905">
        <f>HYPERLINK("https://hotelmonitor-cachepage.eclerx.com/savepage/tk_15444261991255744_sr_2399.html","info")</f>
        <v/>
      </c>
      <c r="AA1905" t="n">
        <v>-1726534</v>
      </c>
      <c r="AB1905" t="s"/>
      <c r="AC1905" t="s"/>
      <c r="AD1905" t="s">
        <v>86</v>
      </c>
      <c r="AE1905" t="s"/>
      <c r="AF1905" t="s"/>
      <c r="AG1905" t="s"/>
      <c r="AH1905" t="s"/>
      <c r="AI1905" t="s"/>
      <c r="AJ1905" t="s"/>
      <c r="AK1905" t="s">
        <v>87</v>
      </c>
      <c r="AL1905" t="s"/>
      <c r="AM1905" t="s"/>
      <c r="AN1905" t="s">
        <v>88</v>
      </c>
      <c r="AO1905" t="s"/>
      <c r="AP1905" t="n">
        <v>40</v>
      </c>
      <c r="AQ1905" t="s">
        <v>89</v>
      </c>
      <c r="AR1905" t="s"/>
      <c r="AS1905" t="s"/>
      <c r="AT1905" t="s">
        <v>90</v>
      </c>
      <c r="AU1905" t="s"/>
      <c r="AV1905" t="s"/>
      <c r="AW1905" t="s"/>
      <c r="AX1905" t="s"/>
      <c r="AY1905" t="n">
        <v>1726534</v>
      </c>
      <c r="AZ1905" t="s">
        <v>2353</v>
      </c>
      <c r="BA1905" t="s"/>
      <c r="BB1905" t="n">
        <v>584429</v>
      </c>
      <c r="BC1905" t="n">
        <v>13.32679</v>
      </c>
      <c r="BD1905" t="n">
        <v>52.52043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92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2351</v>
      </c>
      <c r="F1906" t="n">
        <v>-1</v>
      </c>
      <c r="G1906" t="s">
        <v>74</v>
      </c>
      <c r="H1906" t="s">
        <v>75</v>
      </c>
      <c r="I1906" t="s"/>
      <c r="J1906" t="s">
        <v>74</v>
      </c>
      <c r="K1906" t="n">
        <v>58.75</v>
      </c>
      <c r="L1906" t="s">
        <v>76</v>
      </c>
      <c r="M1906" t="s"/>
      <c r="N1906" t="s">
        <v>113</v>
      </c>
      <c r="O1906" t="s">
        <v>78</v>
      </c>
      <c r="P1906" t="s">
        <v>2351</v>
      </c>
      <c r="Q1906" t="s"/>
      <c r="R1906" t="s">
        <v>119</v>
      </c>
      <c r="S1906" t="s">
        <v>2354</v>
      </c>
      <c r="T1906" t="s">
        <v>81</v>
      </c>
      <c r="U1906" t="s">
        <v>82</v>
      </c>
      <c r="V1906" t="s">
        <v>83</v>
      </c>
      <c r="W1906" t="s">
        <v>84</v>
      </c>
      <c r="X1906" t="s"/>
      <c r="Y1906" t="s">
        <v>85</v>
      </c>
      <c r="Z1906">
        <f>HYPERLINK("https://hotelmonitor-cachepage.eclerx.com/savepage/tk_15444261991255744_sr_2399.html","info")</f>
        <v/>
      </c>
      <c r="AA1906" t="n">
        <v>-1726534</v>
      </c>
      <c r="AB1906" t="s"/>
      <c r="AC1906" t="s"/>
      <c r="AD1906" t="s">
        <v>86</v>
      </c>
      <c r="AE1906" t="s"/>
      <c r="AF1906" t="s"/>
      <c r="AG1906" t="s"/>
      <c r="AH1906" t="s"/>
      <c r="AI1906" t="s"/>
      <c r="AJ1906" t="s"/>
      <c r="AK1906" t="s">
        <v>87</v>
      </c>
      <c r="AL1906" t="s"/>
      <c r="AM1906" t="s"/>
      <c r="AN1906" t="s">
        <v>88</v>
      </c>
      <c r="AO1906" t="s"/>
      <c r="AP1906" t="n">
        <v>40</v>
      </c>
      <c r="AQ1906" t="s">
        <v>89</v>
      </c>
      <c r="AR1906" t="s"/>
      <c r="AS1906" t="s"/>
      <c r="AT1906" t="s">
        <v>90</v>
      </c>
      <c r="AU1906" t="s"/>
      <c r="AV1906" t="s"/>
      <c r="AW1906" t="s"/>
      <c r="AX1906" t="s"/>
      <c r="AY1906" t="n">
        <v>1726534</v>
      </c>
      <c r="AZ1906" t="s">
        <v>2353</v>
      </c>
      <c r="BA1906" t="s"/>
      <c r="BB1906" t="n">
        <v>584429</v>
      </c>
      <c r="BC1906" t="n">
        <v>13.32679</v>
      </c>
      <c r="BD1906" t="n">
        <v>52.52043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92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2351</v>
      </c>
      <c r="F1907" t="n">
        <v>-1</v>
      </c>
      <c r="G1907" t="s">
        <v>74</v>
      </c>
      <c r="H1907" t="s">
        <v>75</v>
      </c>
      <c r="I1907" t="s"/>
      <c r="J1907" t="s">
        <v>74</v>
      </c>
      <c r="K1907" t="n">
        <v>68.75</v>
      </c>
      <c r="L1907" t="s">
        <v>76</v>
      </c>
      <c r="M1907" t="s"/>
      <c r="N1907" t="s">
        <v>129</v>
      </c>
      <c r="O1907" t="s">
        <v>78</v>
      </c>
      <c r="P1907" t="s">
        <v>2351</v>
      </c>
      <c r="Q1907" t="s"/>
      <c r="R1907" t="s">
        <v>119</v>
      </c>
      <c r="S1907" t="s">
        <v>2355</v>
      </c>
      <c r="T1907" t="s">
        <v>81</v>
      </c>
      <c r="U1907" t="s">
        <v>82</v>
      </c>
      <c r="V1907" t="s">
        <v>83</v>
      </c>
      <c r="W1907" t="s">
        <v>84</v>
      </c>
      <c r="X1907" t="s"/>
      <c r="Y1907" t="s">
        <v>85</v>
      </c>
      <c r="Z1907">
        <f>HYPERLINK("https://hotelmonitor-cachepage.eclerx.com/savepage/tk_15444261991255744_sr_2399.html","info")</f>
        <v/>
      </c>
      <c r="AA1907" t="n">
        <v>-1726534</v>
      </c>
      <c r="AB1907" t="s"/>
      <c r="AC1907" t="s"/>
      <c r="AD1907" t="s">
        <v>86</v>
      </c>
      <c r="AE1907" t="s"/>
      <c r="AF1907" t="s"/>
      <c r="AG1907" t="s"/>
      <c r="AH1907" t="s"/>
      <c r="AI1907" t="s"/>
      <c r="AJ1907" t="s"/>
      <c r="AK1907" t="s">
        <v>87</v>
      </c>
      <c r="AL1907" t="s"/>
      <c r="AM1907" t="s"/>
      <c r="AN1907" t="s">
        <v>88</v>
      </c>
      <c r="AO1907" t="s"/>
      <c r="AP1907" t="n">
        <v>40</v>
      </c>
      <c r="AQ1907" t="s">
        <v>89</v>
      </c>
      <c r="AR1907" t="s"/>
      <c r="AS1907" t="s"/>
      <c r="AT1907" t="s">
        <v>90</v>
      </c>
      <c r="AU1907" t="s"/>
      <c r="AV1907" t="s"/>
      <c r="AW1907" t="s"/>
      <c r="AX1907" t="s"/>
      <c r="AY1907" t="n">
        <v>1726534</v>
      </c>
      <c r="AZ1907" t="s">
        <v>2353</v>
      </c>
      <c r="BA1907" t="s"/>
      <c r="BB1907" t="n">
        <v>584429</v>
      </c>
      <c r="BC1907" t="n">
        <v>13.32679</v>
      </c>
      <c r="BD1907" t="n">
        <v>52.52043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92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2356</v>
      </c>
      <c r="F1908" t="n">
        <v>-1</v>
      </c>
      <c r="G1908" t="s">
        <v>74</v>
      </c>
      <c r="H1908" t="s">
        <v>75</v>
      </c>
      <c r="I1908" t="s"/>
      <c r="J1908" t="s">
        <v>74</v>
      </c>
      <c r="K1908" t="n">
        <v>64</v>
      </c>
      <c r="L1908" t="s">
        <v>76</v>
      </c>
      <c r="M1908" t="s"/>
      <c r="N1908" t="s">
        <v>158</v>
      </c>
      <c r="O1908" t="s">
        <v>78</v>
      </c>
      <c r="P1908" t="s">
        <v>2356</v>
      </c>
      <c r="Q1908" t="s"/>
      <c r="R1908" t="s">
        <v>119</v>
      </c>
      <c r="S1908" t="s">
        <v>322</v>
      </c>
      <c r="T1908" t="s">
        <v>81</v>
      </c>
      <c r="U1908" t="s">
        <v>82</v>
      </c>
      <c r="V1908" t="s">
        <v>83</v>
      </c>
      <c r="W1908" t="s">
        <v>108</v>
      </c>
      <c r="X1908" t="s"/>
      <c r="Y1908" t="s">
        <v>85</v>
      </c>
      <c r="Z1908">
        <f>HYPERLINK("https://hotelmonitor-cachepage.eclerx.com/savepage/tk_15444266404799304_sr_2399.html","info")</f>
        <v/>
      </c>
      <c r="AA1908" t="n">
        <v>-2071656</v>
      </c>
      <c r="AB1908" t="s"/>
      <c r="AC1908" t="s"/>
      <c r="AD1908" t="s">
        <v>86</v>
      </c>
      <c r="AE1908" t="s"/>
      <c r="AF1908" t="s"/>
      <c r="AG1908" t="s"/>
      <c r="AH1908" t="s"/>
      <c r="AI1908" t="s"/>
      <c r="AJ1908" t="s"/>
      <c r="AK1908" t="s">
        <v>87</v>
      </c>
      <c r="AL1908" t="s"/>
      <c r="AM1908" t="s"/>
      <c r="AN1908" t="s">
        <v>88</v>
      </c>
      <c r="AO1908" t="s"/>
      <c r="AP1908" t="n">
        <v>169</v>
      </c>
      <c r="AQ1908" t="s">
        <v>89</v>
      </c>
      <c r="AR1908" t="s"/>
      <c r="AS1908" t="s"/>
      <c r="AT1908" t="s">
        <v>90</v>
      </c>
      <c r="AU1908" t="s"/>
      <c r="AV1908" t="s"/>
      <c r="AW1908" t="s"/>
      <c r="AX1908" t="s"/>
      <c r="AY1908" t="n">
        <v>2071656</v>
      </c>
      <c r="AZ1908" t="s">
        <v>2357</v>
      </c>
      <c r="BA1908" t="s"/>
      <c r="BB1908" t="n">
        <v>5871</v>
      </c>
      <c r="BC1908" t="n">
        <v>13.31168</v>
      </c>
      <c r="BD1908" t="n">
        <v>52.48983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92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2356</v>
      </c>
      <c r="F1909" t="n">
        <v>-1</v>
      </c>
      <c r="G1909" t="s">
        <v>74</v>
      </c>
      <c r="H1909" t="s">
        <v>75</v>
      </c>
      <c r="I1909" t="s"/>
      <c r="J1909" t="s">
        <v>74</v>
      </c>
      <c r="K1909" t="n">
        <v>67</v>
      </c>
      <c r="L1909" t="s">
        <v>76</v>
      </c>
      <c r="M1909" t="s"/>
      <c r="N1909" t="s">
        <v>113</v>
      </c>
      <c r="O1909" t="s">
        <v>78</v>
      </c>
      <c r="P1909" t="s">
        <v>2356</v>
      </c>
      <c r="Q1909" t="s"/>
      <c r="R1909" t="s">
        <v>119</v>
      </c>
      <c r="S1909" t="s">
        <v>836</v>
      </c>
      <c r="T1909" t="s">
        <v>81</v>
      </c>
      <c r="U1909" t="s">
        <v>82</v>
      </c>
      <c r="V1909" t="s">
        <v>83</v>
      </c>
      <c r="W1909" t="s">
        <v>108</v>
      </c>
      <c r="X1909" t="s"/>
      <c r="Y1909" t="s">
        <v>85</v>
      </c>
      <c r="Z1909">
        <f>HYPERLINK("https://hotelmonitor-cachepage.eclerx.com/savepage/tk_15444266404799304_sr_2399.html","info")</f>
        <v/>
      </c>
      <c r="AA1909" t="n">
        <v>-2071656</v>
      </c>
      <c r="AB1909" t="s"/>
      <c r="AC1909" t="s"/>
      <c r="AD1909" t="s">
        <v>86</v>
      </c>
      <c r="AE1909" t="s"/>
      <c r="AF1909" t="s"/>
      <c r="AG1909" t="s"/>
      <c r="AH1909" t="s"/>
      <c r="AI1909" t="s"/>
      <c r="AJ1909" t="s"/>
      <c r="AK1909" t="s">
        <v>87</v>
      </c>
      <c r="AL1909" t="s"/>
      <c r="AM1909" t="s"/>
      <c r="AN1909" t="s">
        <v>88</v>
      </c>
      <c r="AO1909" t="s"/>
      <c r="AP1909" t="n">
        <v>169</v>
      </c>
      <c r="AQ1909" t="s">
        <v>89</v>
      </c>
      <c r="AR1909" t="s"/>
      <c r="AS1909" t="s"/>
      <c r="AT1909" t="s">
        <v>90</v>
      </c>
      <c r="AU1909" t="s"/>
      <c r="AV1909" t="s"/>
      <c r="AW1909" t="s"/>
      <c r="AX1909" t="s"/>
      <c r="AY1909" t="n">
        <v>2071656</v>
      </c>
      <c r="AZ1909" t="s">
        <v>2357</v>
      </c>
      <c r="BA1909" t="s"/>
      <c r="BB1909" t="n">
        <v>5871</v>
      </c>
      <c r="BC1909" t="n">
        <v>13.31168</v>
      </c>
      <c r="BD1909" t="n">
        <v>52.48983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92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2356</v>
      </c>
      <c r="F1910" t="n">
        <v>-1</v>
      </c>
      <c r="G1910" t="s">
        <v>74</v>
      </c>
      <c r="H1910" t="s">
        <v>75</v>
      </c>
      <c r="I1910" t="s"/>
      <c r="J1910" t="s">
        <v>74</v>
      </c>
      <c r="K1910" t="n">
        <v>84</v>
      </c>
      <c r="L1910" t="s">
        <v>76</v>
      </c>
      <c r="M1910" t="s"/>
      <c r="N1910" t="s">
        <v>1070</v>
      </c>
      <c r="O1910" t="s">
        <v>78</v>
      </c>
      <c r="P1910" t="s">
        <v>2356</v>
      </c>
      <c r="Q1910" t="s"/>
      <c r="R1910" t="s">
        <v>119</v>
      </c>
      <c r="S1910" t="s">
        <v>777</v>
      </c>
      <c r="T1910" t="s">
        <v>81</v>
      </c>
      <c r="U1910" t="s">
        <v>82</v>
      </c>
      <c r="V1910" t="s">
        <v>83</v>
      </c>
      <c r="W1910" t="s">
        <v>108</v>
      </c>
      <c r="X1910" t="s"/>
      <c r="Y1910" t="s">
        <v>85</v>
      </c>
      <c r="Z1910">
        <f>HYPERLINK("https://hotelmonitor-cachepage.eclerx.com/savepage/tk_15444266404799304_sr_2399.html","info")</f>
        <v/>
      </c>
      <c r="AA1910" t="n">
        <v>-2071656</v>
      </c>
      <c r="AB1910" t="s"/>
      <c r="AC1910" t="s"/>
      <c r="AD1910" t="s">
        <v>86</v>
      </c>
      <c r="AE1910" t="s"/>
      <c r="AF1910" t="s"/>
      <c r="AG1910" t="s"/>
      <c r="AH1910" t="s"/>
      <c r="AI1910" t="s"/>
      <c r="AJ1910" t="s"/>
      <c r="AK1910" t="s">
        <v>87</v>
      </c>
      <c r="AL1910" t="s"/>
      <c r="AM1910" t="s"/>
      <c r="AN1910" t="s">
        <v>88</v>
      </c>
      <c r="AO1910" t="s"/>
      <c r="AP1910" t="n">
        <v>169</v>
      </c>
      <c r="AQ1910" t="s">
        <v>89</v>
      </c>
      <c r="AR1910" t="s"/>
      <c r="AS1910" t="s"/>
      <c r="AT1910" t="s">
        <v>90</v>
      </c>
      <c r="AU1910" t="s"/>
      <c r="AV1910" t="s"/>
      <c r="AW1910" t="s"/>
      <c r="AX1910" t="s"/>
      <c r="AY1910" t="n">
        <v>2071656</v>
      </c>
      <c r="AZ1910" t="s">
        <v>2357</v>
      </c>
      <c r="BA1910" t="s"/>
      <c r="BB1910" t="n">
        <v>5871</v>
      </c>
      <c r="BC1910" t="n">
        <v>13.31168</v>
      </c>
      <c r="BD1910" t="n">
        <v>52.48983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92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2356</v>
      </c>
      <c r="F1911" t="n">
        <v>-1</v>
      </c>
      <c r="G1911" t="s">
        <v>74</v>
      </c>
      <c r="H1911" t="s">
        <v>75</v>
      </c>
      <c r="I1911" t="s"/>
      <c r="J1911" t="s">
        <v>74</v>
      </c>
      <c r="K1911" t="n">
        <v>88</v>
      </c>
      <c r="L1911" t="s">
        <v>76</v>
      </c>
      <c r="M1911" t="s"/>
      <c r="N1911" t="s">
        <v>129</v>
      </c>
      <c r="O1911" t="s">
        <v>78</v>
      </c>
      <c r="P1911" t="s">
        <v>2356</v>
      </c>
      <c r="Q1911" t="s"/>
      <c r="R1911" t="s">
        <v>119</v>
      </c>
      <c r="S1911" t="s">
        <v>324</v>
      </c>
      <c r="T1911" t="s">
        <v>81</v>
      </c>
      <c r="U1911" t="s">
        <v>82</v>
      </c>
      <c r="V1911" t="s">
        <v>83</v>
      </c>
      <c r="W1911" t="s">
        <v>108</v>
      </c>
      <c r="X1911" t="s"/>
      <c r="Y1911" t="s">
        <v>85</v>
      </c>
      <c r="Z1911">
        <f>HYPERLINK("https://hotelmonitor-cachepage.eclerx.com/savepage/tk_15444266404799304_sr_2399.html","info")</f>
        <v/>
      </c>
      <c r="AA1911" t="n">
        <v>-2071656</v>
      </c>
      <c r="AB1911" t="s"/>
      <c r="AC1911" t="s"/>
      <c r="AD1911" t="s">
        <v>86</v>
      </c>
      <c r="AE1911" t="s"/>
      <c r="AF1911" t="s"/>
      <c r="AG1911" t="s"/>
      <c r="AH1911" t="s"/>
      <c r="AI1911" t="s"/>
      <c r="AJ1911" t="s"/>
      <c r="AK1911" t="s">
        <v>87</v>
      </c>
      <c r="AL1911" t="s"/>
      <c r="AM1911" t="s"/>
      <c r="AN1911" t="s">
        <v>88</v>
      </c>
      <c r="AO1911" t="s"/>
      <c r="AP1911" t="n">
        <v>169</v>
      </c>
      <c r="AQ1911" t="s">
        <v>89</v>
      </c>
      <c r="AR1911" t="s"/>
      <c r="AS1911" t="s"/>
      <c r="AT1911" t="s">
        <v>90</v>
      </c>
      <c r="AU1911" t="s"/>
      <c r="AV1911" t="s"/>
      <c r="AW1911" t="s"/>
      <c r="AX1911" t="s"/>
      <c r="AY1911" t="n">
        <v>2071656</v>
      </c>
      <c r="AZ1911" t="s">
        <v>2357</v>
      </c>
      <c r="BA1911" t="s"/>
      <c r="BB1911" t="n">
        <v>5871</v>
      </c>
      <c r="BC1911" t="n">
        <v>13.31168</v>
      </c>
      <c r="BD1911" t="n">
        <v>52.48983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92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2358</v>
      </c>
      <c r="F1912" t="n">
        <v>-1</v>
      </c>
      <c r="G1912" t="s">
        <v>74</v>
      </c>
      <c r="H1912" t="s">
        <v>75</v>
      </c>
      <c r="I1912" t="s"/>
      <c r="J1912" t="s">
        <v>74</v>
      </c>
      <c r="K1912" t="n">
        <v>52.73</v>
      </c>
      <c r="L1912" t="s">
        <v>76</v>
      </c>
      <c r="M1912" t="s"/>
      <c r="N1912" t="s">
        <v>158</v>
      </c>
      <c r="O1912" t="s">
        <v>78</v>
      </c>
      <c r="P1912" t="s">
        <v>2358</v>
      </c>
      <c r="Q1912" t="s"/>
      <c r="R1912" t="s">
        <v>119</v>
      </c>
      <c r="S1912" t="s">
        <v>2359</v>
      </c>
      <c r="T1912" t="s">
        <v>81</v>
      </c>
      <c r="U1912" t="s">
        <v>82</v>
      </c>
      <c r="V1912" t="s">
        <v>83</v>
      </c>
      <c r="W1912" t="s">
        <v>108</v>
      </c>
      <c r="X1912" t="s"/>
      <c r="Y1912" t="s">
        <v>85</v>
      </c>
      <c r="Z1912">
        <f>HYPERLINK("https://hotelmonitor-cachepage.eclerx.com/savepage/tk_1544427591202029_sr_2399.html","info")</f>
        <v/>
      </c>
      <c r="AA1912" t="n">
        <v>-6796585</v>
      </c>
      <c r="AB1912" t="s"/>
      <c r="AC1912" t="s"/>
      <c r="AD1912" t="s">
        <v>86</v>
      </c>
      <c r="AE1912" t="s"/>
      <c r="AF1912" t="s"/>
      <c r="AG1912" t="s"/>
      <c r="AH1912" t="s"/>
      <c r="AI1912" t="s"/>
      <c r="AJ1912" t="s"/>
      <c r="AK1912" t="s">
        <v>87</v>
      </c>
      <c r="AL1912" t="s"/>
      <c r="AM1912" t="s"/>
      <c r="AN1912" t="s">
        <v>88</v>
      </c>
      <c r="AO1912" t="s"/>
      <c r="AP1912" t="n">
        <v>452</v>
      </c>
      <c r="AQ1912" t="s">
        <v>89</v>
      </c>
      <c r="AR1912" t="s"/>
      <c r="AS1912" t="s"/>
      <c r="AT1912" t="s">
        <v>90</v>
      </c>
      <c r="AU1912" t="s"/>
      <c r="AV1912" t="s"/>
      <c r="AW1912" t="s"/>
      <c r="AX1912" t="s"/>
      <c r="AY1912" t="n">
        <v>6796585</v>
      </c>
      <c r="AZ1912" t="s">
        <v>2360</v>
      </c>
      <c r="BA1912" t="s"/>
      <c r="BB1912" t="n">
        <v>18828</v>
      </c>
      <c r="BC1912" t="n">
        <v>13.309936</v>
      </c>
      <c r="BD1912" t="n">
        <v>52.495028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92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2358</v>
      </c>
      <c r="F1913" t="n">
        <v>-1</v>
      </c>
      <c r="G1913" t="s">
        <v>74</v>
      </c>
      <c r="H1913" t="s">
        <v>75</v>
      </c>
      <c r="I1913" t="s"/>
      <c r="J1913" t="s">
        <v>74</v>
      </c>
      <c r="K1913" t="n">
        <v>55.5</v>
      </c>
      <c r="L1913" t="s">
        <v>76</v>
      </c>
      <c r="M1913" t="s"/>
      <c r="N1913" t="s">
        <v>121</v>
      </c>
      <c r="O1913" t="s">
        <v>78</v>
      </c>
      <c r="P1913" t="s">
        <v>2358</v>
      </c>
      <c r="Q1913" t="s"/>
      <c r="R1913" t="s">
        <v>119</v>
      </c>
      <c r="S1913" t="s">
        <v>496</v>
      </c>
      <c r="T1913" t="s">
        <v>81</v>
      </c>
      <c r="U1913" t="s">
        <v>82</v>
      </c>
      <c r="V1913" t="s">
        <v>83</v>
      </c>
      <c r="W1913" t="s">
        <v>108</v>
      </c>
      <c r="X1913" t="s"/>
      <c r="Y1913" t="s">
        <v>85</v>
      </c>
      <c r="Z1913">
        <f>HYPERLINK("https://hotelmonitor-cachepage.eclerx.com/savepage/tk_1544427591202029_sr_2399.html","info")</f>
        <v/>
      </c>
      <c r="AA1913" t="n">
        <v>-6796585</v>
      </c>
      <c r="AB1913" t="s"/>
      <c r="AC1913" t="s"/>
      <c r="AD1913" t="s">
        <v>86</v>
      </c>
      <c r="AE1913" t="s"/>
      <c r="AF1913" t="s"/>
      <c r="AG1913" t="s"/>
      <c r="AH1913" t="s"/>
      <c r="AI1913" t="s"/>
      <c r="AJ1913" t="s"/>
      <c r="AK1913" t="s">
        <v>87</v>
      </c>
      <c r="AL1913" t="s"/>
      <c r="AM1913" t="s"/>
      <c r="AN1913" t="s">
        <v>88</v>
      </c>
      <c r="AO1913" t="s"/>
      <c r="AP1913" t="n">
        <v>452</v>
      </c>
      <c r="AQ1913" t="s">
        <v>89</v>
      </c>
      <c r="AR1913" t="s"/>
      <c r="AS1913" t="s"/>
      <c r="AT1913" t="s">
        <v>90</v>
      </c>
      <c r="AU1913" t="s"/>
      <c r="AV1913" t="s"/>
      <c r="AW1913" t="s"/>
      <c r="AX1913" t="s"/>
      <c r="AY1913" t="n">
        <v>6796585</v>
      </c>
      <c r="AZ1913" t="s">
        <v>2360</v>
      </c>
      <c r="BA1913" t="s"/>
      <c r="BB1913" t="n">
        <v>18828</v>
      </c>
      <c r="BC1913" t="n">
        <v>13.309936</v>
      </c>
      <c r="BD1913" t="n">
        <v>52.495028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92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2361</v>
      </c>
      <c r="F1914" t="n">
        <v>301850</v>
      </c>
      <c r="G1914" t="s">
        <v>74</v>
      </c>
      <c r="H1914" t="s">
        <v>75</v>
      </c>
      <c r="I1914" t="s"/>
      <c r="J1914" t="s">
        <v>74</v>
      </c>
      <c r="K1914" t="n">
        <v>77.28</v>
      </c>
      <c r="L1914" t="s">
        <v>76</v>
      </c>
      <c r="M1914" t="s"/>
      <c r="N1914" t="s">
        <v>327</v>
      </c>
      <c r="O1914" t="s">
        <v>78</v>
      </c>
      <c r="P1914" t="s">
        <v>2362</v>
      </c>
      <c r="Q1914" t="s"/>
      <c r="R1914" t="s">
        <v>79</v>
      </c>
      <c r="S1914" t="s">
        <v>2363</v>
      </c>
      <c r="T1914" t="s">
        <v>81</v>
      </c>
      <c r="U1914" t="s">
        <v>82</v>
      </c>
      <c r="V1914" t="s">
        <v>83</v>
      </c>
      <c r="W1914" t="s">
        <v>84</v>
      </c>
      <c r="X1914" t="s"/>
      <c r="Y1914" t="s">
        <v>85</v>
      </c>
      <c r="Z1914">
        <f>HYPERLINK("https://hotelmonitor-cachepage.eclerx.com/savepage/tk_15444276832385454_sr_2399.html","info")</f>
        <v/>
      </c>
      <c r="AA1914" t="n">
        <v>95677</v>
      </c>
      <c r="AB1914" t="s"/>
      <c r="AC1914" t="s"/>
      <c r="AD1914" t="s">
        <v>86</v>
      </c>
      <c r="AE1914" t="s"/>
      <c r="AF1914" t="s"/>
      <c r="AG1914" t="s"/>
      <c r="AH1914" t="s"/>
      <c r="AI1914" t="s"/>
      <c r="AJ1914" t="s"/>
      <c r="AK1914" t="s">
        <v>87</v>
      </c>
      <c r="AL1914" t="s"/>
      <c r="AM1914" t="s"/>
      <c r="AN1914" t="s">
        <v>88</v>
      </c>
      <c r="AO1914" t="s"/>
      <c r="AP1914" t="n">
        <v>478</v>
      </c>
      <c r="AQ1914" t="s">
        <v>89</v>
      </c>
      <c r="AR1914" t="s"/>
      <c r="AS1914" t="s"/>
      <c r="AT1914" t="s">
        <v>90</v>
      </c>
      <c r="AU1914" t="s"/>
      <c r="AV1914" t="s"/>
      <c r="AW1914" t="s"/>
      <c r="AX1914" t="s"/>
      <c r="AY1914" t="n">
        <v>1595594</v>
      </c>
      <c r="AZ1914" t="s">
        <v>2364</v>
      </c>
      <c r="BA1914" t="s"/>
      <c r="BB1914" t="n">
        <v>402581</v>
      </c>
      <c r="BC1914" t="n">
        <v>13.387066</v>
      </c>
      <c r="BD1914" t="n">
        <v>52.555346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92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2361</v>
      </c>
      <c r="F1915" t="n">
        <v>301850</v>
      </c>
      <c r="G1915" t="s">
        <v>74</v>
      </c>
      <c r="H1915" t="s">
        <v>75</v>
      </c>
      <c r="I1915" t="s"/>
      <c r="J1915" t="s">
        <v>74</v>
      </c>
      <c r="K1915" t="n">
        <v>81.48</v>
      </c>
      <c r="L1915" t="s">
        <v>76</v>
      </c>
      <c r="M1915" t="s"/>
      <c r="N1915" t="s">
        <v>224</v>
      </c>
      <c r="O1915" t="s">
        <v>78</v>
      </c>
      <c r="P1915" t="s">
        <v>2362</v>
      </c>
      <c r="Q1915" t="s"/>
      <c r="R1915" t="s">
        <v>79</v>
      </c>
      <c r="S1915" t="s">
        <v>2365</v>
      </c>
      <c r="T1915" t="s">
        <v>81</v>
      </c>
      <c r="U1915" t="s">
        <v>82</v>
      </c>
      <c r="V1915" t="s">
        <v>83</v>
      </c>
      <c r="W1915" t="s">
        <v>84</v>
      </c>
      <c r="X1915" t="s"/>
      <c r="Y1915" t="s">
        <v>85</v>
      </c>
      <c r="Z1915">
        <f>HYPERLINK("https://hotelmonitor-cachepage.eclerx.com/savepage/tk_15444276832385454_sr_2399.html","info")</f>
        <v/>
      </c>
      <c r="AA1915" t="n">
        <v>95677</v>
      </c>
      <c r="AB1915" t="s"/>
      <c r="AC1915" t="s"/>
      <c r="AD1915" t="s">
        <v>86</v>
      </c>
      <c r="AE1915" t="s"/>
      <c r="AF1915" t="s"/>
      <c r="AG1915" t="s"/>
      <c r="AH1915" t="s"/>
      <c r="AI1915" t="s"/>
      <c r="AJ1915" t="s"/>
      <c r="AK1915" t="s">
        <v>87</v>
      </c>
      <c r="AL1915" t="s"/>
      <c r="AM1915" t="s"/>
      <c r="AN1915" t="s">
        <v>88</v>
      </c>
      <c r="AO1915" t="s"/>
      <c r="AP1915" t="n">
        <v>478</v>
      </c>
      <c r="AQ1915" t="s">
        <v>89</v>
      </c>
      <c r="AR1915" t="s"/>
      <c r="AS1915" t="s"/>
      <c r="AT1915" t="s">
        <v>90</v>
      </c>
      <c r="AU1915" t="s"/>
      <c r="AV1915" t="s"/>
      <c r="AW1915" t="s"/>
      <c r="AX1915" t="s"/>
      <c r="AY1915" t="n">
        <v>1595594</v>
      </c>
      <c r="AZ1915" t="s">
        <v>2364</v>
      </c>
      <c r="BA1915" t="s"/>
      <c r="BB1915" t="n">
        <v>402581</v>
      </c>
      <c r="BC1915" t="n">
        <v>13.387066</v>
      </c>
      <c r="BD1915" t="n">
        <v>52.555346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92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2361</v>
      </c>
      <c r="F1916" t="n">
        <v>301850</v>
      </c>
      <c r="G1916" t="s">
        <v>74</v>
      </c>
      <c r="H1916" t="s">
        <v>75</v>
      </c>
      <c r="I1916" t="s"/>
      <c r="J1916" t="s">
        <v>74</v>
      </c>
      <c r="K1916" t="n">
        <v>89.88</v>
      </c>
      <c r="L1916" t="s">
        <v>76</v>
      </c>
      <c r="M1916" t="s"/>
      <c r="N1916" t="s">
        <v>166</v>
      </c>
      <c r="O1916" t="s">
        <v>78</v>
      </c>
      <c r="P1916" t="s">
        <v>2362</v>
      </c>
      <c r="Q1916" t="s"/>
      <c r="R1916" t="s">
        <v>79</v>
      </c>
      <c r="S1916" t="s">
        <v>2366</v>
      </c>
      <c r="T1916" t="s">
        <v>81</v>
      </c>
      <c r="U1916" t="s">
        <v>82</v>
      </c>
      <c r="V1916" t="s">
        <v>83</v>
      </c>
      <c r="W1916" t="s">
        <v>84</v>
      </c>
      <c r="X1916" t="s"/>
      <c r="Y1916" t="s">
        <v>85</v>
      </c>
      <c r="Z1916">
        <f>HYPERLINK("https://hotelmonitor-cachepage.eclerx.com/savepage/tk_15444276832385454_sr_2399.html","info")</f>
        <v/>
      </c>
      <c r="AA1916" t="n">
        <v>95677</v>
      </c>
      <c r="AB1916" t="s"/>
      <c r="AC1916" t="s"/>
      <c r="AD1916" t="s">
        <v>86</v>
      </c>
      <c r="AE1916" t="s"/>
      <c r="AF1916" t="s"/>
      <c r="AG1916" t="s"/>
      <c r="AH1916" t="s"/>
      <c r="AI1916" t="s"/>
      <c r="AJ1916" t="s"/>
      <c r="AK1916" t="s">
        <v>87</v>
      </c>
      <c r="AL1916" t="s"/>
      <c r="AM1916" t="s"/>
      <c r="AN1916" t="s">
        <v>88</v>
      </c>
      <c r="AO1916" t="s"/>
      <c r="AP1916" t="n">
        <v>478</v>
      </c>
      <c r="AQ1916" t="s">
        <v>89</v>
      </c>
      <c r="AR1916" t="s"/>
      <c r="AS1916" t="s"/>
      <c r="AT1916" t="s">
        <v>90</v>
      </c>
      <c r="AU1916" t="s"/>
      <c r="AV1916" t="s"/>
      <c r="AW1916" t="s"/>
      <c r="AX1916" t="s"/>
      <c r="AY1916" t="n">
        <v>1595594</v>
      </c>
      <c r="AZ1916" t="s">
        <v>2364</v>
      </c>
      <c r="BA1916" t="s"/>
      <c r="BB1916" t="n">
        <v>402581</v>
      </c>
      <c r="BC1916" t="n">
        <v>13.387066</v>
      </c>
      <c r="BD1916" t="n">
        <v>52.555346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92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2361</v>
      </c>
      <c r="F1917" t="n">
        <v>301850</v>
      </c>
      <c r="G1917" t="s">
        <v>74</v>
      </c>
      <c r="H1917" t="s">
        <v>75</v>
      </c>
      <c r="I1917" t="s"/>
      <c r="J1917" t="s">
        <v>74</v>
      </c>
      <c r="K1917" t="n">
        <v>107</v>
      </c>
      <c r="L1917" t="s">
        <v>76</v>
      </c>
      <c r="M1917" t="s"/>
      <c r="N1917" t="s">
        <v>2367</v>
      </c>
      <c r="O1917" t="s">
        <v>78</v>
      </c>
      <c r="P1917" t="s">
        <v>2362</v>
      </c>
      <c r="Q1917" t="s"/>
      <c r="R1917" t="s">
        <v>79</v>
      </c>
      <c r="S1917" t="s">
        <v>122</v>
      </c>
      <c r="T1917" t="s">
        <v>81</v>
      </c>
      <c r="U1917" t="s">
        <v>82</v>
      </c>
      <c r="V1917" t="s">
        <v>83</v>
      </c>
      <c r="W1917" t="s">
        <v>84</v>
      </c>
      <c r="X1917" t="s"/>
      <c r="Y1917" t="s">
        <v>85</v>
      </c>
      <c r="Z1917">
        <f>HYPERLINK("https://hotelmonitor-cachepage.eclerx.com/savepage/tk_15444276832385454_sr_2399.html","info")</f>
        <v/>
      </c>
      <c r="AA1917" t="n">
        <v>95677</v>
      </c>
      <c r="AB1917" t="s"/>
      <c r="AC1917" t="s"/>
      <c r="AD1917" t="s">
        <v>86</v>
      </c>
      <c r="AE1917" t="s"/>
      <c r="AF1917" t="s"/>
      <c r="AG1917" t="s"/>
      <c r="AH1917" t="s"/>
      <c r="AI1917" t="s"/>
      <c r="AJ1917" t="s"/>
      <c r="AK1917" t="s">
        <v>87</v>
      </c>
      <c r="AL1917" t="s"/>
      <c r="AM1917" t="s"/>
      <c r="AN1917" t="s">
        <v>88</v>
      </c>
      <c r="AO1917" t="s"/>
      <c r="AP1917" t="n">
        <v>478</v>
      </c>
      <c r="AQ1917" t="s">
        <v>89</v>
      </c>
      <c r="AR1917" t="s"/>
      <c r="AS1917" t="s"/>
      <c r="AT1917" t="s">
        <v>90</v>
      </c>
      <c r="AU1917" t="s"/>
      <c r="AV1917" t="s"/>
      <c r="AW1917" t="s"/>
      <c r="AX1917" t="s"/>
      <c r="AY1917" t="n">
        <v>1595594</v>
      </c>
      <c r="AZ1917" t="s">
        <v>2364</v>
      </c>
      <c r="BA1917" t="s"/>
      <c r="BB1917" t="n">
        <v>402581</v>
      </c>
      <c r="BC1917" t="n">
        <v>13.387066</v>
      </c>
      <c r="BD1917" t="n">
        <v>52.555346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92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2361</v>
      </c>
      <c r="F1918" t="n">
        <v>301850</v>
      </c>
      <c r="G1918" t="s">
        <v>74</v>
      </c>
      <c r="H1918" t="s">
        <v>75</v>
      </c>
      <c r="I1918" t="s"/>
      <c r="J1918" t="s">
        <v>74</v>
      </c>
      <c r="K1918" t="n">
        <v>110.37</v>
      </c>
      <c r="L1918" t="s">
        <v>76</v>
      </c>
      <c r="M1918" t="s"/>
      <c r="N1918" t="s">
        <v>224</v>
      </c>
      <c r="O1918" t="s">
        <v>78</v>
      </c>
      <c r="P1918" t="s">
        <v>2362</v>
      </c>
      <c r="Q1918" t="s"/>
      <c r="R1918" t="s">
        <v>79</v>
      </c>
      <c r="S1918" t="s">
        <v>2368</v>
      </c>
      <c r="T1918" t="s">
        <v>81</v>
      </c>
      <c r="U1918" t="s">
        <v>82</v>
      </c>
      <c r="V1918" t="s">
        <v>83</v>
      </c>
      <c r="W1918" t="s">
        <v>108</v>
      </c>
      <c r="X1918" t="s"/>
      <c r="Y1918" t="s">
        <v>85</v>
      </c>
      <c r="Z1918">
        <f>HYPERLINK("https://hotelmonitor-cachepage.eclerx.com/savepage/tk_15444276832385454_sr_2399.html","info")</f>
        <v/>
      </c>
      <c r="AA1918" t="n">
        <v>95677</v>
      </c>
      <c r="AB1918" t="s"/>
      <c r="AC1918" t="s"/>
      <c r="AD1918" t="s">
        <v>86</v>
      </c>
      <c r="AE1918" t="s"/>
      <c r="AF1918" t="s"/>
      <c r="AG1918" t="s"/>
      <c r="AH1918" t="s"/>
      <c r="AI1918" t="s"/>
      <c r="AJ1918" t="s"/>
      <c r="AK1918" t="s">
        <v>87</v>
      </c>
      <c r="AL1918" t="s"/>
      <c r="AM1918" t="s"/>
      <c r="AN1918" t="s">
        <v>88</v>
      </c>
      <c r="AO1918" t="s"/>
      <c r="AP1918" t="n">
        <v>478</v>
      </c>
      <c r="AQ1918" t="s">
        <v>89</v>
      </c>
      <c r="AR1918" t="s"/>
      <c r="AS1918" t="s"/>
      <c r="AT1918" t="s">
        <v>90</v>
      </c>
      <c r="AU1918" t="s"/>
      <c r="AV1918" t="s"/>
      <c r="AW1918" t="s"/>
      <c r="AX1918" t="s"/>
      <c r="AY1918" t="n">
        <v>1595594</v>
      </c>
      <c r="AZ1918" t="s">
        <v>2364</v>
      </c>
      <c r="BA1918" t="s"/>
      <c r="BB1918" t="n">
        <v>402581</v>
      </c>
      <c r="BC1918" t="n">
        <v>13.387066</v>
      </c>
      <c r="BD1918" t="n">
        <v>52.555346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92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2361</v>
      </c>
      <c r="F1919" t="n">
        <v>301850</v>
      </c>
      <c r="G1919" t="s">
        <v>74</v>
      </c>
      <c r="H1919" t="s">
        <v>75</v>
      </c>
      <c r="I1919" t="s"/>
      <c r="J1919" t="s">
        <v>74</v>
      </c>
      <c r="K1919" t="n">
        <v>129.85</v>
      </c>
      <c r="L1919" t="s">
        <v>76</v>
      </c>
      <c r="M1919" t="s"/>
      <c r="N1919" t="s">
        <v>224</v>
      </c>
      <c r="O1919" t="s">
        <v>78</v>
      </c>
      <c r="P1919" t="s">
        <v>2362</v>
      </c>
      <c r="Q1919" t="s"/>
      <c r="R1919" t="s">
        <v>79</v>
      </c>
      <c r="S1919" t="s">
        <v>2369</v>
      </c>
      <c r="T1919" t="s">
        <v>81</v>
      </c>
      <c r="U1919" t="s">
        <v>82</v>
      </c>
      <c r="V1919" t="s">
        <v>83</v>
      </c>
      <c r="W1919" t="s">
        <v>108</v>
      </c>
      <c r="X1919" t="s"/>
      <c r="Y1919" t="s">
        <v>85</v>
      </c>
      <c r="Z1919">
        <f>HYPERLINK("https://hotelmonitor-cachepage.eclerx.com/savepage/tk_15444276832385454_sr_2399.html","info")</f>
        <v/>
      </c>
      <c r="AA1919" t="n">
        <v>95677</v>
      </c>
      <c r="AB1919" t="s"/>
      <c r="AC1919" t="s"/>
      <c r="AD1919" t="s">
        <v>86</v>
      </c>
      <c r="AE1919" t="s"/>
      <c r="AF1919" t="s"/>
      <c r="AG1919" t="s"/>
      <c r="AH1919" t="s"/>
      <c r="AI1919" t="s"/>
      <c r="AJ1919" t="s"/>
      <c r="AK1919" t="s">
        <v>87</v>
      </c>
      <c r="AL1919" t="s"/>
      <c r="AM1919" t="s"/>
      <c r="AN1919" t="s">
        <v>88</v>
      </c>
      <c r="AO1919" t="s"/>
      <c r="AP1919" t="n">
        <v>478</v>
      </c>
      <c r="AQ1919" t="s">
        <v>89</v>
      </c>
      <c r="AR1919" t="s"/>
      <c r="AS1919" t="s"/>
      <c r="AT1919" t="s">
        <v>90</v>
      </c>
      <c r="AU1919" t="s"/>
      <c r="AV1919" t="s"/>
      <c r="AW1919" t="s"/>
      <c r="AX1919" t="s"/>
      <c r="AY1919" t="n">
        <v>1595594</v>
      </c>
      <c r="AZ1919" t="s">
        <v>2364</v>
      </c>
      <c r="BA1919" t="s"/>
      <c r="BB1919" t="n">
        <v>402581</v>
      </c>
      <c r="BC1919" t="n">
        <v>13.387066</v>
      </c>
      <c r="BD1919" t="n">
        <v>52.555346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92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2370</v>
      </c>
      <c r="F1920" t="n">
        <v>-1</v>
      </c>
      <c r="G1920" t="s">
        <v>74</v>
      </c>
      <c r="H1920" t="s">
        <v>75</v>
      </c>
      <c r="I1920" t="s"/>
      <c r="J1920" t="s">
        <v>74</v>
      </c>
      <c r="K1920" t="n">
        <v>51.43</v>
      </c>
      <c r="L1920" t="s">
        <v>76</v>
      </c>
      <c r="M1920" t="s"/>
      <c r="N1920" t="s">
        <v>158</v>
      </c>
      <c r="O1920" t="s">
        <v>78</v>
      </c>
      <c r="P1920" t="s">
        <v>2370</v>
      </c>
      <c r="Q1920" t="s"/>
      <c r="R1920" t="s">
        <v>119</v>
      </c>
      <c r="S1920" t="s">
        <v>2371</v>
      </c>
      <c r="T1920" t="s">
        <v>81</v>
      </c>
      <c r="U1920" t="s">
        <v>82</v>
      </c>
      <c r="V1920" t="s">
        <v>83</v>
      </c>
      <c r="W1920" t="s">
        <v>84</v>
      </c>
      <c r="X1920" t="s"/>
      <c r="Y1920" t="s">
        <v>85</v>
      </c>
      <c r="Z1920">
        <f>HYPERLINK("https://hotelmonitor-cachepage.eclerx.com/savepage/tk_15444267028855162_sr_2399.html","info")</f>
        <v/>
      </c>
      <c r="AA1920" t="n">
        <v>-2071617</v>
      </c>
      <c r="AB1920" t="s"/>
      <c r="AC1920" t="s"/>
      <c r="AD1920" t="s">
        <v>86</v>
      </c>
      <c r="AE1920" t="s"/>
      <c r="AF1920" t="s"/>
      <c r="AG1920" t="s"/>
      <c r="AH1920" t="s"/>
      <c r="AI1920" t="s"/>
      <c r="AJ1920" t="s"/>
      <c r="AK1920" t="s">
        <v>87</v>
      </c>
      <c r="AL1920" t="s"/>
      <c r="AM1920" t="s"/>
      <c r="AN1920" t="s">
        <v>88</v>
      </c>
      <c r="AO1920" t="s"/>
      <c r="AP1920" t="n">
        <v>188</v>
      </c>
      <c r="AQ1920" t="s">
        <v>89</v>
      </c>
      <c r="AR1920" t="s"/>
      <c r="AS1920" t="s"/>
      <c r="AT1920" t="s">
        <v>90</v>
      </c>
      <c r="AU1920" t="s"/>
      <c r="AV1920" t="s"/>
      <c r="AW1920" t="s"/>
      <c r="AX1920" t="s"/>
      <c r="AY1920" t="n">
        <v>2071617</v>
      </c>
      <c r="AZ1920" t="s">
        <v>2372</v>
      </c>
      <c r="BA1920" t="s"/>
      <c r="BB1920" t="n">
        <v>699812</v>
      </c>
      <c r="BC1920" t="n">
        <v>13.360168</v>
      </c>
      <c r="BD1920" t="n">
        <v>52.497919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92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2370</v>
      </c>
      <c r="F1921" t="n">
        <v>-1</v>
      </c>
      <c r="G1921" t="s">
        <v>74</v>
      </c>
      <c r="H1921" t="s">
        <v>75</v>
      </c>
      <c r="I1921" t="s"/>
      <c r="J1921" t="s">
        <v>74</v>
      </c>
      <c r="K1921" t="n">
        <v>60.5</v>
      </c>
      <c r="L1921" t="s">
        <v>76</v>
      </c>
      <c r="M1921" t="s"/>
      <c r="N1921" t="s">
        <v>113</v>
      </c>
      <c r="O1921" t="s">
        <v>78</v>
      </c>
      <c r="P1921" t="s">
        <v>2370</v>
      </c>
      <c r="Q1921" t="s"/>
      <c r="R1921" t="s">
        <v>119</v>
      </c>
      <c r="S1921" t="s">
        <v>2172</v>
      </c>
      <c r="T1921" t="s">
        <v>81</v>
      </c>
      <c r="U1921" t="s">
        <v>82</v>
      </c>
      <c r="V1921" t="s">
        <v>83</v>
      </c>
      <c r="W1921" t="s">
        <v>84</v>
      </c>
      <c r="X1921" t="s"/>
      <c r="Y1921" t="s">
        <v>85</v>
      </c>
      <c r="Z1921">
        <f>HYPERLINK("https://hotelmonitor-cachepage.eclerx.com/savepage/tk_15444267028855162_sr_2399.html","info")</f>
        <v/>
      </c>
      <c r="AA1921" t="n">
        <v>-2071617</v>
      </c>
      <c r="AB1921" t="s"/>
      <c r="AC1921" t="s"/>
      <c r="AD1921" t="s">
        <v>86</v>
      </c>
      <c r="AE1921" t="s"/>
      <c r="AF1921" t="s"/>
      <c r="AG1921" t="s"/>
      <c r="AH1921" t="s"/>
      <c r="AI1921" t="s"/>
      <c r="AJ1921" t="s"/>
      <c r="AK1921" t="s">
        <v>87</v>
      </c>
      <c r="AL1921" t="s"/>
      <c r="AM1921" t="s"/>
      <c r="AN1921" t="s">
        <v>88</v>
      </c>
      <c r="AO1921" t="s"/>
      <c r="AP1921" t="n">
        <v>188</v>
      </c>
      <c r="AQ1921" t="s">
        <v>89</v>
      </c>
      <c r="AR1921" t="s"/>
      <c r="AS1921" t="s"/>
      <c r="AT1921" t="s">
        <v>90</v>
      </c>
      <c r="AU1921" t="s"/>
      <c r="AV1921" t="s"/>
      <c r="AW1921" t="s"/>
      <c r="AX1921" t="s"/>
      <c r="AY1921" t="n">
        <v>2071617</v>
      </c>
      <c r="AZ1921" t="s">
        <v>2372</v>
      </c>
      <c r="BA1921" t="s"/>
      <c r="BB1921" t="n">
        <v>699812</v>
      </c>
      <c r="BC1921" t="n">
        <v>13.360168</v>
      </c>
      <c r="BD1921" t="n">
        <v>52.497919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92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2370</v>
      </c>
      <c r="F1922" t="n">
        <v>-1</v>
      </c>
      <c r="G1922" t="s">
        <v>74</v>
      </c>
      <c r="H1922" t="s">
        <v>75</v>
      </c>
      <c r="I1922" t="s"/>
      <c r="J1922" t="s">
        <v>74</v>
      </c>
      <c r="K1922" t="n">
        <v>70.5</v>
      </c>
      <c r="L1922" t="s">
        <v>76</v>
      </c>
      <c r="M1922" t="s"/>
      <c r="N1922" t="s">
        <v>129</v>
      </c>
      <c r="O1922" t="s">
        <v>78</v>
      </c>
      <c r="P1922" t="s">
        <v>2370</v>
      </c>
      <c r="Q1922" t="s"/>
      <c r="R1922" t="s">
        <v>119</v>
      </c>
      <c r="S1922" t="s">
        <v>1471</v>
      </c>
      <c r="T1922" t="s">
        <v>81</v>
      </c>
      <c r="U1922" t="s">
        <v>82</v>
      </c>
      <c r="V1922" t="s">
        <v>83</v>
      </c>
      <c r="W1922" t="s">
        <v>84</v>
      </c>
      <c r="X1922" t="s"/>
      <c r="Y1922" t="s">
        <v>85</v>
      </c>
      <c r="Z1922">
        <f>HYPERLINK("https://hotelmonitor-cachepage.eclerx.com/savepage/tk_15444267028855162_sr_2399.html","info")</f>
        <v/>
      </c>
      <c r="AA1922" t="n">
        <v>-2071617</v>
      </c>
      <c r="AB1922" t="s"/>
      <c r="AC1922" t="s"/>
      <c r="AD1922" t="s">
        <v>86</v>
      </c>
      <c r="AE1922" t="s"/>
      <c r="AF1922" t="s"/>
      <c r="AG1922" t="s"/>
      <c r="AH1922" t="s"/>
      <c r="AI1922" t="s"/>
      <c r="AJ1922" t="s"/>
      <c r="AK1922" t="s">
        <v>87</v>
      </c>
      <c r="AL1922" t="s"/>
      <c r="AM1922" t="s"/>
      <c r="AN1922" t="s">
        <v>88</v>
      </c>
      <c r="AO1922" t="s"/>
      <c r="AP1922" t="n">
        <v>188</v>
      </c>
      <c r="AQ1922" t="s">
        <v>89</v>
      </c>
      <c r="AR1922" t="s"/>
      <c r="AS1922" t="s"/>
      <c r="AT1922" t="s">
        <v>90</v>
      </c>
      <c r="AU1922" t="s"/>
      <c r="AV1922" t="s"/>
      <c r="AW1922" t="s"/>
      <c r="AX1922" t="s"/>
      <c r="AY1922" t="n">
        <v>2071617</v>
      </c>
      <c r="AZ1922" t="s">
        <v>2372</v>
      </c>
      <c r="BA1922" t="s"/>
      <c r="BB1922" t="n">
        <v>699812</v>
      </c>
      <c r="BC1922" t="n">
        <v>13.360168</v>
      </c>
      <c r="BD1922" t="n">
        <v>52.497919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92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2373</v>
      </c>
      <c r="F1923" t="n">
        <v>-1</v>
      </c>
      <c r="G1923" t="s">
        <v>74</v>
      </c>
      <c r="H1923" t="s">
        <v>75</v>
      </c>
      <c r="I1923" t="s"/>
      <c r="J1923" t="s">
        <v>74</v>
      </c>
      <c r="K1923" t="n">
        <v>68</v>
      </c>
      <c r="L1923" t="s">
        <v>76</v>
      </c>
      <c r="M1923" t="s"/>
      <c r="N1923" t="s">
        <v>2374</v>
      </c>
      <c r="O1923" t="s">
        <v>78</v>
      </c>
      <c r="P1923" t="s">
        <v>2373</v>
      </c>
      <c r="Q1923" t="s"/>
      <c r="R1923" t="s">
        <v>119</v>
      </c>
      <c r="S1923" t="s">
        <v>450</v>
      </c>
      <c r="T1923" t="s">
        <v>81</v>
      </c>
      <c r="U1923" t="s">
        <v>82</v>
      </c>
      <c r="V1923" t="s">
        <v>83</v>
      </c>
      <c r="W1923" t="s">
        <v>84</v>
      </c>
      <c r="X1923" t="s"/>
      <c r="Y1923" t="s">
        <v>85</v>
      </c>
      <c r="Z1923">
        <f>HYPERLINK("https://hotelmonitor-cachepage.eclerx.com/savepage/tk_15444275510256119_sr_2399.html","info")</f>
        <v/>
      </c>
      <c r="AA1923" t="n">
        <v>-2071809</v>
      </c>
      <c r="AB1923" t="s"/>
      <c r="AC1923" t="s"/>
      <c r="AD1923" t="s">
        <v>86</v>
      </c>
      <c r="AE1923" t="s"/>
      <c r="AF1923" t="s"/>
      <c r="AG1923" t="s"/>
      <c r="AH1923" t="s"/>
      <c r="AI1923" t="s"/>
      <c r="AJ1923" t="s"/>
      <c r="AK1923" t="s">
        <v>87</v>
      </c>
      <c r="AL1923" t="s"/>
      <c r="AM1923" t="s"/>
      <c r="AN1923" t="s">
        <v>88</v>
      </c>
      <c r="AO1923" t="s"/>
      <c r="AP1923" t="n">
        <v>440</v>
      </c>
      <c r="AQ1923" t="s">
        <v>89</v>
      </c>
      <c r="AR1923" t="s"/>
      <c r="AS1923" t="s"/>
      <c r="AT1923" t="s">
        <v>90</v>
      </c>
      <c r="AU1923" t="s"/>
      <c r="AV1923" t="s"/>
      <c r="AW1923" t="s"/>
      <c r="AX1923" t="s"/>
      <c r="AY1923" t="n">
        <v>2071809</v>
      </c>
      <c r="AZ1923" t="s">
        <v>2375</v>
      </c>
      <c r="BA1923" t="s"/>
      <c r="BB1923" t="n">
        <v>391621</v>
      </c>
      <c r="BC1923" t="n">
        <v>13.297306</v>
      </c>
      <c r="BD1923" t="n">
        <v>52.502167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92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2376</v>
      </c>
      <c r="F1924" t="n">
        <v>2160698</v>
      </c>
      <c r="G1924" t="s">
        <v>74</v>
      </c>
      <c r="H1924" t="s">
        <v>75</v>
      </c>
      <c r="I1924" t="s"/>
      <c r="J1924" t="s">
        <v>74</v>
      </c>
      <c r="K1924" t="n">
        <v>104</v>
      </c>
      <c r="L1924" t="s">
        <v>76</v>
      </c>
      <c r="M1924" t="s"/>
      <c r="N1924" t="s">
        <v>113</v>
      </c>
      <c r="O1924" t="s">
        <v>78</v>
      </c>
      <c r="P1924" t="s">
        <v>2377</v>
      </c>
      <c r="Q1924" t="s"/>
      <c r="R1924" t="s">
        <v>79</v>
      </c>
      <c r="S1924" t="s">
        <v>860</v>
      </c>
      <c r="T1924" t="s">
        <v>81</v>
      </c>
      <c r="U1924" t="s">
        <v>82</v>
      </c>
      <c r="V1924" t="s">
        <v>83</v>
      </c>
      <c r="W1924" t="s">
        <v>84</v>
      </c>
      <c r="X1924" t="s"/>
      <c r="Y1924" t="s">
        <v>85</v>
      </c>
      <c r="Z1924">
        <f>HYPERLINK("https://hotelmonitor-cachepage.eclerx.com/savepage/tk_15444261577363396_sr_2399.html","info")</f>
        <v/>
      </c>
      <c r="AA1924" t="n">
        <v>414159</v>
      </c>
      <c r="AB1924" t="s"/>
      <c r="AC1924" t="s"/>
      <c r="AD1924" t="s">
        <v>86</v>
      </c>
      <c r="AE1924" t="s"/>
      <c r="AF1924" t="s"/>
      <c r="AG1924" t="s"/>
      <c r="AH1924" t="s"/>
      <c r="AI1924" t="s"/>
      <c r="AJ1924" t="s"/>
      <c r="AK1924" t="s">
        <v>87</v>
      </c>
      <c r="AL1924" t="s"/>
      <c r="AM1924" t="s"/>
      <c r="AN1924" t="s">
        <v>88</v>
      </c>
      <c r="AO1924" t="s"/>
      <c r="AP1924" t="n">
        <v>27</v>
      </c>
      <c r="AQ1924" t="s">
        <v>89</v>
      </c>
      <c r="AR1924" t="s"/>
      <c r="AS1924" t="s"/>
      <c r="AT1924" t="s">
        <v>90</v>
      </c>
      <c r="AU1924" t="s"/>
      <c r="AV1924" t="s"/>
      <c r="AW1924" t="s"/>
      <c r="AX1924" t="s"/>
      <c r="AY1924" t="n">
        <v>2071821</v>
      </c>
      <c r="AZ1924" t="s">
        <v>2378</v>
      </c>
      <c r="BA1924" t="s"/>
      <c r="BB1924" t="n">
        <v>698670</v>
      </c>
      <c r="BC1924" t="n">
        <v>13.347008</v>
      </c>
      <c r="BD1924" t="n">
        <v>52.500367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92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2376</v>
      </c>
      <c r="F1925" t="n">
        <v>2160698</v>
      </c>
      <c r="G1925" t="s">
        <v>74</v>
      </c>
      <c r="H1925" t="s">
        <v>75</v>
      </c>
      <c r="I1925" t="s"/>
      <c r="J1925" t="s">
        <v>74</v>
      </c>
      <c r="K1925" t="n">
        <v>114</v>
      </c>
      <c r="L1925" t="s">
        <v>76</v>
      </c>
      <c r="M1925" t="s"/>
      <c r="N1925" t="s">
        <v>129</v>
      </c>
      <c r="O1925" t="s">
        <v>78</v>
      </c>
      <c r="P1925" t="s">
        <v>2377</v>
      </c>
      <c r="Q1925" t="s"/>
      <c r="R1925" t="s">
        <v>79</v>
      </c>
      <c r="S1925" t="s">
        <v>111</v>
      </c>
      <c r="T1925" t="s">
        <v>81</v>
      </c>
      <c r="U1925" t="s">
        <v>82</v>
      </c>
      <c r="V1925" t="s">
        <v>83</v>
      </c>
      <c r="W1925" t="s">
        <v>84</v>
      </c>
      <c r="X1925" t="s"/>
      <c r="Y1925" t="s">
        <v>85</v>
      </c>
      <c r="Z1925">
        <f>HYPERLINK("https://hotelmonitor-cachepage.eclerx.com/savepage/tk_15444261577363396_sr_2399.html","info")</f>
        <v/>
      </c>
      <c r="AA1925" t="n">
        <v>414159</v>
      </c>
      <c r="AB1925" t="s"/>
      <c r="AC1925" t="s"/>
      <c r="AD1925" t="s">
        <v>86</v>
      </c>
      <c r="AE1925" t="s"/>
      <c r="AF1925" t="s"/>
      <c r="AG1925" t="s"/>
      <c r="AH1925" t="s"/>
      <c r="AI1925" t="s"/>
      <c r="AJ1925" t="s"/>
      <c r="AK1925" t="s">
        <v>87</v>
      </c>
      <c r="AL1925" t="s"/>
      <c r="AM1925" t="s"/>
      <c r="AN1925" t="s">
        <v>88</v>
      </c>
      <c r="AO1925" t="s"/>
      <c r="AP1925" t="n">
        <v>27</v>
      </c>
      <c r="AQ1925" t="s">
        <v>89</v>
      </c>
      <c r="AR1925" t="s"/>
      <c r="AS1925" t="s"/>
      <c r="AT1925" t="s">
        <v>90</v>
      </c>
      <c r="AU1925" t="s"/>
      <c r="AV1925" t="s"/>
      <c r="AW1925" t="s"/>
      <c r="AX1925" t="s"/>
      <c r="AY1925" t="n">
        <v>2071821</v>
      </c>
      <c r="AZ1925" t="s">
        <v>2378</v>
      </c>
      <c r="BA1925" t="s"/>
      <c r="BB1925" t="n">
        <v>698670</v>
      </c>
      <c r="BC1925" t="n">
        <v>13.347008</v>
      </c>
      <c r="BD1925" t="n">
        <v>52.500367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92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2376</v>
      </c>
      <c r="F1926" t="n">
        <v>2160698</v>
      </c>
      <c r="G1926" t="s">
        <v>74</v>
      </c>
      <c r="H1926" t="s">
        <v>75</v>
      </c>
      <c r="I1926" t="s"/>
      <c r="J1926" t="s">
        <v>74</v>
      </c>
      <c r="K1926" t="n">
        <v>154</v>
      </c>
      <c r="L1926" t="s">
        <v>76</v>
      </c>
      <c r="M1926" t="s"/>
      <c r="N1926" t="s">
        <v>179</v>
      </c>
      <c r="O1926" t="s">
        <v>78</v>
      </c>
      <c r="P1926" t="s">
        <v>2377</v>
      </c>
      <c r="Q1926" t="s"/>
      <c r="R1926" t="s">
        <v>79</v>
      </c>
      <c r="S1926" t="s">
        <v>905</v>
      </c>
      <c r="T1926" t="s">
        <v>81</v>
      </c>
      <c r="U1926" t="s">
        <v>82</v>
      </c>
      <c r="V1926" t="s">
        <v>83</v>
      </c>
      <c r="W1926" t="s">
        <v>84</v>
      </c>
      <c r="X1926" t="s"/>
      <c r="Y1926" t="s">
        <v>85</v>
      </c>
      <c r="Z1926">
        <f>HYPERLINK("https://hotelmonitor-cachepage.eclerx.com/savepage/tk_15444261577363396_sr_2399.html","info")</f>
        <v/>
      </c>
      <c r="AA1926" t="n">
        <v>414159</v>
      </c>
      <c r="AB1926" t="s"/>
      <c r="AC1926" t="s"/>
      <c r="AD1926" t="s">
        <v>86</v>
      </c>
      <c r="AE1926" t="s"/>
      <c r="AF1926" t="s"/>
      <c r="AG1926" t="s"/>
      <c r="AH1926" t="s"/>
      <c r="AI1926" t="s"/>
      <c r="AJ1926" t="s"/>
      <c r="AK1926" t="s">
        <v>87</v>
      </c>
      <c r="AL1926" t="s"/>
      <c r="AM1926" t="s"/>
      <c r="AN1926" t="s">
        <v>88</v>
      </c>
      <c r="AO1926" t="s"/>
      <c r="AP1926" t="n">
        <v>27</v>
      </c>
      <c r="AQ1926" t="s">
        <v>89</v>
      </c>
      <c r="AR1926" t="s"/>
      <c r="AS1926" t="s"/>
      <c r="AT1926" t="s">
        <v>90</v>
      </c>
      <c r="AU1926" t="s"/>
      <c r="AV1926" t="s"/>
      <c r="AW1926" t="s"/>
      <c r="AX1926" t="s"/>
      <c r="AY1926" t="n">
        <v>2071821</v>
      </c>
      <c r="AZ1926" t="s">
        <v>2378</v>
      </c>
      <c r="BA1926" t="s"/>
      <c r="BB1926" t="n">
        <v>698670</v>
      </c>
      <c r="BC1926" t="n">
        <v>13.347008</v>
      </c>
      <c r="BD1926" t="n">
        <v>52.500367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92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2376</v>
      </c>
      <c r="F1927" t="n">
        <v>2160698</v>
      </c>
      <c r="G1927" t="s">
        <v>74</v>
      </c>
      <c r="H1927" t="s">
        <v>75</v>
      </c>
      <c r="I1927" t="s"/>
      <c r="J1927" t="s">
        <v>74</v>
      </c>
      <c r="K1927" t="n">
        <v>214</v>
      </c>
      <c r="L1927" t="s">
        <v>76</v>
      </c>
      <c r="M1927" t="s"/>
      <c r="N1927" t="s">
        <v>193</v>
      </c>
      <c r="O1927" t="s">
        <v>78</v>
      </c>
      <c r="P1927" t="s">
        <v>2377</v>
      </c>
      <c r="Q1927" t="s"/>
      <c r="R1927" t="s">
        <v>79</v>
      </c>
      <c r="S1927" t="s">
        <v>1966</v>
      </c>
      <c r="T1927" t="s">
        <v>81</v>
      </c>
      <c r="U1927" t="s">
        <v>82</v>
      </c>
      <c r="V1927" t="s">
        <v>83</v>
      </c>
      <c r="W1927" t="s">
        <v>84</v>
      </c>
      <c r="X1927" t="s"/>
      <c r="Y1927" t="s">
        <v>85</v>
      </c>
      <c r="Z1927">
        <f>HYPERLINK("https://hotelmonitor-cachepage.eclerx.com/savepage/tk_15444261577363396_sr_2399.html","info")</f>
        <v/>
      </c>
      <c r="AA1927" t="n">
        <v>414159</v>
      </c>
      <c r="AB1927" t="s"/>
      <c r="AC1927" t="s"/>
      <c r="AD1927" t="s">
        <v>86</v>
      </c>
      <c r="AE1927" t="s"/>
      <c r="AF1927" t="s"/>
      <c r="AG1927" t="s"/>
      <c r="AH1927" t="s"/>
      <c r="AI1927" t="s"/>
      <c r="AJ1927" t="s"/>
      <c r="AK1927" t="s">
        <v>87</v>
      </c>
      <c r="AL1927" t="s"/>
      <c r="AM1927" t="s"/>
      <c r="AN1927" t="s">
        <v>88</v>
      </c>
      <c r="AO1927" t="s"/>
      <c r="AP1927" t="n">
        <v>27</v>
      </c>
      <c r="AQ1927" t="s">
        <v>89</v>
      </c>
      <c r="AR1927" t="s"/>
      <c r="AS1927" t="s"/>
      <c r="AT1927" t="s">
        <v>90</v>
      </c>
      <c r="AU1927" t="s"/>
      <c r="AV1927" t="s"/>
      <c r="AW1927" t="s"/>
      <c r="AX1927" t="s"/>
      <c r="AY1927" t="n">
        <v>2071821</v>
      </c>
      <c r="AZ1927" t="s">
        <v>2378</v>
      </c>
      <c r="BA1927" t="s"/>
      <c r="BB1927" t="n">
        <v>698670</v>
      </c>
      <c r="BC1927" t="n">
        <v>13.347008</v>
      </c>
      <c r="BD1927" t="n">
        <v>52.500367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92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2379</v>
      </c>
      <c r="F1928" t="n">
        <v>-1</v>
      </c>
      <c r="G1928" t="s">
        <v>74</v>
      </c>
      <c r="H1928" t="s">
        <v>75</v>
      </c>
      <c r="I1928" t="s"/>
      <c r="J1928" t="s">
        <v>74</v>
      </c>
      <c r="K1928" t="n">
        <v>56</v>
      </c>
      <c r="L1928" t="s">
        <v>76</v>
      </c>
      <c r="M1928" t="s"/>
      <c r="N1928" t="s">
        <v>158</v>
      </c>
      <c r="O1928" t="s">
        <v>78</v>
      </c>
      <c r="P1928" t="s">
        <v>2379</v>
      </c>
      <c r="Q1928" t="s"/>
      <c r="R1928" t="s">
        <v>321</v>
      </c>
      <c r="S1928" t="s">
        <v>912</v>
      </c>
      <c r="T1928" t="s">
        <v>81</v>
      </c>
      <c r="U1928" t="s">
        <v>82</v>
      </c>
      <c r="V1928" t="s">
        <v>83</v>
      </c>
      <c r="W1928" t="s">
        <v>108</v>
      </c>
      <c r="X1928" t="s"/>
      <c r="Y1928" t="s">
        <v>85</v>
      </c>
      <c r="Z1928">
        <f>HYPERLINK("https://hotelmonitor-cachepage.eclerx.com/savepage/tk_15444272165638719_sr_2399.html","info")</f>
        <v/>
      </c>
      <c r="AA1928" t="n">
        <v>-2071660</v>
      </c>
      <c r="AB1928" t="s"/>
      <c r="AC1928" t="s"/>
      <c r="AD1928" t="s">
        <v>86</v>
      </c>
      <c r="AE1928" t="s"/>
      <c r="AF1928" t="s"/>
      <c r="AG1928" t="s"/>
      <c r="AH1928" t="s"/>
      <c r="AI1928" t="s"/>
      <c r="AJ1928" t="s"/>
      <c r="AK1928" t="s">
        <v>87</v>
      </c>
      <c r="AL1928" t="s"/>
      <c r="AM1928" t="s"/>
      <c r="AN1928" t="s">
        <v>88</v>
      </c>
      <c r="AO1928" t="s"/>
      <c r="AP1928" t="n">
        <v>338</v>
      </c>
      <c r="AQ1928" t="s">
        <v>89</v>
      </c>
      <c r="AR1928" t="s"/>
      <c r="AS1928" t="s"/>
      <c r="AT1928" t="s">
        <v>90</v>
      </c>
      <c r="AU1928" t="s"/>
      <c r="AV1928" t="s"/>
      <c r="AW1928" t="s"/>
      <c r="AX1928" t="s"/>
      <c r="AY1928" t="n">
        <v>2071660</v>
      </c>
      <c r="AZ1928" t="s">
        <v>2380</v>
      </c>
      <c r="BA1928" t="s"/>
      <c r="BB1928" t="n">
        <v>252325</v>
      </c>
      <c r="BC1928" t="n">
        <v>13.30756</v>
      </c>
      <c r="BD1928" t="n">
        <v>52.49913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92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2379</v>
      </c>
      <c r="F1929" t="n">
        <v>-1</v>
      </c>
      <c r="G1929" t="s">
        <v>74</v>
      </c>
      <c r="H1929" t="s">
        <v>75</v>
      </c>
      <c r="I1929" t="s"/>
      <c r="J1929" t="s">
        <v>74</v>
      </c>
      <c r="K1929" t="n">
        <v>59</v>
      </c>
      <c r="L1929" t="s">
        <v>76</v>
      </c>
      <c r="M1929" t="s"/>
      <c r="N1929" t="s">
        <v>121</v>
      </c>
      <c r="O1929" t="s">
        <v>78</v>
      </c>
      <c r="P1929" t="s">
        <v>2379</v>
      </c>
      <c r="Q1929" t="s"/>
      <c r="R1929" t="s">
        <v>321</v>
      </c>
      <c r="S1929" t="s">
        <v>184</v>
      </c>
      <c r="T1929" t="s">
        <v>81</v>
      </c>
      <c r="U1929" t="s">
        <v>82</v>
      </c>
      <c r="V1929" t="s">
        <v>83</v>
      </c>
      <c r="W1929" t="s">
        <v>108</v>
      </c>
      <c r="X1929" t="s"/>
      <c r="Y1929" t="s">
        <v>85</v>
      </c>
      <c r="Z1929">
        <f>HYPERLINK("https://hotelmonitor-cachepage.eclerx.com/savepage/tk_15444272165638719_sr_2399.html","info")</f>
        <v/>
      </c>
      <c r="AA1929" t="n">
        <v>-2071660</v>
      </c>
      <c r="AB1929" t="s"/>
      <c r="AC1929" t="s"/>
      <c r="AD1929" t="s">
        <v>86</v>
      </c>
      <c r="AE1929" t="s"/>
      <c r="AF1929" t="s"/>
      <c r="AG1929" t="s"/>
      <c r="AH1929" t="s"/>
      <c r="AI1929" t="s"/>
      <c r="AJ1929" t="s"/>
      <c r="AK1929" t="s">
        <v>87</v>
      </c>
      <c r="AL1929" t="s"/>
      <c r="AM1929" t="s"/>
      <c r="AN1929" t="s">
        <v>88</v>
      </c>
      <c r="AO1929" t="s"/>
      <c r="AP1929" t="n">
        <v>338</v>
      </c>
      <c r="AQ1929" t="s">
        <v>89</v>
      </c>
      <c r="AR1929" t="s"/>
      <c r="AS1929" t="s"/>
      <c r="AT1929" t="s">
        <v>90</v>
      </c>
      <c r="AU1929" t="s"/>
      <c r="AV1929" t="s"/>
      <c r="AW1929" t="s"/>
      <c r="AX1929" t="s"/>
      <c r="AY1929" t="n">
        <v>2071660</v>
      </c>
      <c r="AZ1929" t="s">
        <v>2380</v>
      </c>
      <c r="BA1929" t="s"/>
      <c r="BB1929" t="n">
        <v>252325</v>
      </c>
      <c r="BC1929" t="n">
        <v>13.30756</v>
      </c>
      <c r="BD1929" t="n">
        <v>52.49913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92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2381</v>
      </c>
      <c r="F1930" t="n">
        <v>71959</v>
      </c>
      <c r="G1930" t="s">
        <v>74</v>
      </c>
      <c r="H1930" t="s">
        <v>75</v>
      </c>
      <c r="I1930" t="s"/>
      <c r="J1930" t="s">
        <v>74</v>
      </c>
      <c r="K1930" t="n">
        <v>70</v>
      </c>
      <c r="L1930" t="s">
        <v>76</v>
      </c>
      <c r="M1930" t="s"/>
      <c r="N1930" t="s">
        <v>158</v>
      </c>
      <c r="O1930" t="s">
        <v>78</v>
      </c>
      <c r="P1930" t="s">
        <v>2382</v>
      </c>
      <c r="Q1930" t="s"/>
      <c r="R1930" t="s">
        <v>79</v>
      </c>
      <c r="S1930" t="s">
        <v>251</v>
      </c>
      <c r="T1930" t="s">
        <v>81</v>
      </c>
      <c r="U1930" t="s">
        <v>82</v>
      </c>
      <c r="V1930" t="s">
        <v>83</v>
      </c>
      <c r="W1930" t="s">
        <v>84</v>
      </c>
      <c r="X1930" t="s"/>
      <c r="Y1930" t="s">
        <v>85</v>
      </c>
      <c r="Z1930">
        <f>HYPERLINK("https://hotelmonitor-cachepage.eclerx.com/savepage/tk_1544427058803041_sr_2399.html","info")</f>
        <v/>
      </c>
      <c r="AA1930" t="n">
        <v>9070</v>
      </c>
      <c r="AB1930" t="s"/>
      <c r="AC1930" t="s"/>
      <c r="AD1930" t="s">
        <v>86</v>
      </c>
      <c r="AE1930" t="s"/>
      <c r="AF1930" t="s"/>
      <c r="AG1930" t="s"/>
      <c r="AH1930" t="s"/>
      <c r="AI1930" t="s"/>
      <c r="AJ1930" t="s"/>
      <c r="AK1930" t="s">
        <v>87</v>
      </c>
      <c r="AL1930" t="s"/>
      <c r="AM1930" t="s"/>
      <c r="AN1930" t="s">
        <v>88</v>
      </c>
      <c r="AO1930" t="s"/>
      <c r="AP1930" t="n">
        <v>292</v>
      </c>
      <c r="AQ1930" t="s">
        <v>89</v>
      </c>
      <c r="AR1930" t="s"/>
      <c r="AS1930" t="s"/>
      <c r="AT1930" t="s">
        <v>90</v>
      </c>
      <c r="AU1930" t="s"/>
      <c r="AV1930" t="s"/>
      <c r="AW1930" t="s"/>
      <c r="AX1930" t="s"/>
      <c r="AY1930" t="n">
        <v>230619</v>
      </c>
      <c r="AZ1930" t="s">
        <v>2383</v>
      </c>
      <c r="BA1930" t="s"/>
      <c r="BB1930" t="n">
        <v>69458</v>
      </c>
      <c r="BC1930" t="n">
        <v>13.437266</v>
      </c>
      <c r="BD1930" t="n">
        <v>52.523402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92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2381</v>
      </c>
      <c r="F1931" t="n">
        <v>71959</v>
      </c>
      <c r="G1931" t="s">
        <v>74</v>
      </c>
      <c r="H1931" t="s">
        <v>75</v>
      </c>
      <c r="I1931" t="s"/>
      <c r="J1931" t="s">
        <v>74</v>
      </c>
      <c r="K1931" t="n">
        <v>84</v>
      </c>
      <c r="L1931" t="s">
        <v>76</v>
      </c>
      <c r="M1931" t="s"/>
      <c r="N1931" t="s">
        <v>121</v>
      </c>
      <c r="O1931" t="s">
        <v>78</v>
      </c>
      <c r="P1931" t="s">
        <v>2382</v>
      </c>
      <c r="Q1931" t="s"/>
      <c r="R1931" t="s">
        <v>79</v>
      </c>
      <c r="S1931" t="s">
        <v>777</v>
      </c>
      <c r="T1931" t="s">
        <v>81</v>
      </c>
      <c r="U1931" t="s">
        <v>82</v>
      </c>
      <c r="V1931" t="s">
        <v>83</v>
      </c>
      <c r="W1931" t="s">
        <v>84</v>
      </c>
      <c r="X1931" t="s"/>
      <c r="Y1931" t="s">
        <v>85</v>
      </c>
      <c r="Z1931">
        <f>HYPERLINK("https://hotelmonitor-cachepage.eclerx.com/savepage/tk_1544427058803041_sr_2399.html","info")</f>
        <v/>
      </c>
      <c r="AA1931" t="n">
        <v>9070</v>
      </c>
      <c r="AB1931" t="s"/>
      <c r="AC1931" t="s"/>
      <c r="AD1931" t="s">
        <v>86</v>
      </c>
      <c r="AE1931" t="s"/>
      <c r="AF1931" t="s"/>
      <c r="AG1931" t="s"/>
      <c r="AH1931" t="s"/>
      <c r="AI1931" t="s"/>
      <c r="AJ1931" t="s"/>
      <c r="AK1931" t="s">
        <v>87</v>
      </c>
      <c r="AL1931" t="s"/>
      <c r="AM1931" t="s"/>
      <c r="AN1931" t="s">
        <v>88</v>
      </c>
      <c r="AO1931" t="s"/>
      <c r="AP1931" t="n">
        <v>292</v>
      </c>
      <c r="AQ1931" t="s">
        <v>89</v>
      </c>
      <c r="AR1931" t="s"/>
      <c r="AS1931" t="s"/>
      <c r="AT1931" t="s">
        <v>90</v>
      </c>
      <c r="AU1931" t="s"/>
      <c r="AV1931" t="s"/>
      <c r="AW1931" t="s"/>
      <c r="AX1931" t="s"/>
      <c r="AY1931" t="n">
        <v>230619</v>
      </c>
      <c r="AZ1931" t="s">
        <v>2383</v>
      </c>
      <c r="BA1931" t="s"/>
      <c r="BB1931" t="n">
        <v>69458</v>
      </c>
      <c r="BC1931" t="n">
        <v>13.437266</v>
      </c>
      <c r="BD1931" t="n">
        <v>52.523402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92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2381</v>
      </c>
      <c r="F1932" t="n">
        <v>71959</v>
      </c>
      <c r="G1932" t="s">
        <v>74</v>
      </c>
      <c r="H1932" t="s">
        <v>75</v>
      </c>
      <c r="I1932" t="s"/>
      <c r="J1932" t="s">
        <v>74</v>
      </c>
      <c r="K1932" t="n">
        <v>94</v>
      </c>
      <c r="L1932" t="s">
        <v>76</v>
      </c>
      <c r="M1932" t="s"/>
      <c r="N1932" t="s">
        <v>244</v>
      </c>
      <c r="O1932" t="s">
        <v>78</v>
      </c>
      <c r="P1932" t="s">
        <v>2382</v>
      </c>
      <c r="Q1932" t="s"/>
      <c r="R1932" t="s">
        <v>79</v>
      </c>
      <c r="S1932" t="s">
        <v>330</v>
      </c>
      <c r="T1932" t="s">
        <v>81</v>
      </c>
      <c r="U1932" t="s">
        <v>82</v>
      </c>
      <c r="V1932" t="s">
        <v>83</v>
      </c>
      <c r="W1932" t="s">
        <v>84</v>
      </c>
      <c r="X1932" t="s"/>
      <c r="Y1932" t="s">
        <v>85</v>
      </c>
      <c r="Z1932">
        <f>HYPERLINK("https://hotelmonitor-cachepage.eclerx.com/savepage/tk_1544427058803041_sr_2399.html","info")</f>
        <v/>
      </c>
      <c r="AA1932" t="n">
        <v>9070</v>
      </c>
      <c r="AB1932" t="s"/>
      <c r="AC1932" t="s"/>
      <c r="AD1932" t="s">
        <v>86</v>
      </c>
      <c r="AE1932" t="s"/>
      <c r="AF1932" t="s"/>
      <c r="AG1932" t="s"/>
      <c r="AH1932" t="s"/>
      <c r="AI1932" t="s"/>
      <c r="AJ1932" t="s"/>
      <c r="AK1932" t="s">
        <v>87</v>
      </c>
      <c r="AL1932" t="s"/>
      <c r="AM1932" t="s"/>
      <c r="AN1932" t="s">
        <v>88</v>
      </c>
      <c r="AO1932" t="s"/>
      <c r="AP1932" t="n">
        <v>292</v>
      </c>
      <c r="AQ1932" t="s">
        <v>89</v>
      </c>
      <c r="AR1932" t="s"/>
      <c r="AS1932" t="s"/>
      <c r="AT1932" t="s">
        <v>90</v>
      </c>
      <c r="AU1932" t="s"/>
      <c r="AV1932" t="s"/>
      <c r="AW1932" t="s"/>
      <c r="AX1932" t="s"/>
      <c r="AY1932" t="n">
        <v>230619</v>
      </c>
      <c r="AZ1932" t="s">
        <v>2383</v>
      </c>
      <c r="BA1932" t="s"/>
      <c r="BB1932" t="n">
        <v>69458</v>
      </c>
      <c r="BC1932" t="n">
        <v>13.437266</v>
      </c>
      <c r="BD1932" t="n">
        <v>52.523402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92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2384</v>
      </c>
      <c r="F1933" t="n">
        <v>-1</v>
      </c>
      <c r="G1933" t="s">
        <v>74</v>
      </c>
      <c r="H1933" t="s">
        <v>75</v>
      </c>
      <c r="I1933" t="s"/>
      <c r="J1933" t="s">
        <v>74</v>
      </c>
      <c r="K1933" t="n">
        <v>74</v>
      </c>
      <c r="L1933" t="s">
        <v>76</v>
      </c>
      <c r="M1933" t="s"/>
      <c r="N1933" t="s">
        <v>113</v>
      </c>
      <c r="O1933" t="s">
        <v>78</v>
      </c>
      <c r="P1933" t="s">
        <v>2384</v>
      </c>
      <c r="Q1933" t="s"/>
      <c r="R1933" t="s">
        <v>513</v>
      </c>
      <c r="S1933" t="s">
        <v>328</v>
      </c>
      <c r="T1933" t="s">
        <v>81</v>
      </c>
      <c r="U1933" t="s">
        <v>82</v>
      </c>
      <c r="V1933" t="s">
        <v>83</v>
      </c>
      <c r="W1933" t="s">
        <v>108</v>
      </c>
      <c r="X1933" t="s"/>
      <c r="Y1933" t="s">
        <v>85</v>
      </c>
      <c r="Z1933">
        <f>HYPERLINK("https://hotelmonitor-cachepage.eclerx.com/savepage/tk_15444276058139665_sr_2399.html","info")</f>
        <v/>
      </c>
      <c r="AA1933" t="n">
        <v>-6796553</v>
      </c>
      <c r="AB1933" t="s"/>
      <c r="AC1933" t="s"/>
      <c r="AD1933" t="s">
        <v>86</v>
      </c>
      <c r="AE1933" t="s"/>
      <c r="AF1933" t="s"/>
      <c r="AG1933" t="s"/>
      <c r="AH1933" t="s"/>
      <c r="AI1933" t="s"/>
      <c r="AJ1933" t="s"/>
      <c r="AK1933" t="s">
        <v>87</v>
      </c>
      <c r="AL1933" t="s"/>
      <c r="AM1933" t="s"/>
      <c r="AN1933" t="s">
        <v>88</v>
      </c>
      <c r="AO1933" t="s"/>
      <c r="AP1933" t="n">
        <v>457</v>
      </c>
      <c r="AQ1933" t="s">
        <v>89</v>
      </c>
      <c r="AR1933" t="s"/>
      <c r="AS1933" t="s"/>
      <c r="AT1933" t="s">
        <v>90</v>
      </c>
      <c r="AU1933" t="s"/>
      <c r="AV1933" t="s"/>
      <c r="AW1933" t="s"/>
      <c r="AX1933" t="s"/>
      <c r="AY1933" t="n">
        <v>6796553</v>
      </c>
      <c r="AZ1933" t="s">
        <v>2385</v>
      </c>
      <c r="BA1933" t="s"/>
      <c r="BB1933" t="n">
        <v>639147</v>
      </c>
      <c r="BC1933" t="n">
        <v>13.36274</v>
      </c>
      <c r="BD1933" t="n">
        <v>52.50484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92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2386</v>
      </c>
      <c r="F1934" t="n">
        <v>3598704</v>
      </c>
      <c r="G1934" t="s">
        <v>74</v>
      </c>
      <c r="H1934" t="s">
        <v>75</v>
      </c>
      <c r="I1934" t="s"/>
      <c r="J1934" t="s">
        <v>74</v>
      </c>
      <c r="K1934" t="n">
        <v>49.5</v>
      </c>
      <c r="L1934" t="s">
        <v>76</v>
      </c>
      <c r="M1934" t="s"/>
      <c r="N1934" t="s">
        <v>113</v>
      </c>
      <c r="O1934" t="s">
        <v>78</v>
      </c>
      <c r="P1934" t="s">
        <v>2387</v>
      </c>
      <c r="Q1934" t="s"/>
      <c r="R1934" t="s">
        <v>119</v>
      </c>
      <c r="S1934" t="s">
        <v>1021</v>
      </c>
      <c r="T1934" t="s">
        <v>81</v>
      </c>
      <c r="U1934" t="s">
        <v>82</v>
      </c>
      <c r="V1934" t="s">
        <v>83</v>
      </c>
      <c r="W1934" t="s">
        <v>108</v>
      </c>
      <c r="X1934" t="s"/>
      <c r="Y1934" t="s">
        <v>85</v>
      </c>
      <c r="Z1934">
        <f>HYPERLINK("https://hotelmonitor-cachepage.eclerx.com/savepage/tk_15444266203538496_sr_2399.html","info")</f>
        <v/>
      </c>
      <c r="AA1934" t="n">
        <v>278309</v>
      </c>
      <c r="AB1934" t="s"/>
      <c r="AC1934" t="s"/>
      <c r="AD1934" t="s">
        <v>86</v>
      </c>
      <c r="AE1934" t="s"/>
      <c r="AF1934" t="s"/>
      <c r="AG1934" t="s"/>
      <c r="AH1934" t="s"/>
      <c r="AI1934" t="s"/>
      <c r="AJ1934" t="s"/>
      <c r="AK1934" t="s">
        <v>87</v>
      </c>
      <c r="AL1934" t="s"/>
      <c r="AM1934" t="s"/>
      <c r="AN1934" t="s">
        <v>88</v>
      </c>
      <c r="AO1934" t="s"/>
      <c r="AP1934" t="n">
        <v>163</v>
      </c>
      <c r="AQ1934" t="s">
        <v>89</v>
      </c>
      <c r="AR1934" t="s"/>
      <c r="AS1934" t="s"/>
      <c r="AT1934" t="s">
        <v>90</v>
      </c>
      <c r="AU1934" t="s"/>
      <c r="AV1934" t="s"/>
      <c r="AW1934" t="s"/>
      <c r="AX1934" t="s"/>
      <c r="AY1934" t="n">
        <v>2071533</v>
      </c>
      <c r="AZ1934" t="s">
        <v>2388</v>
      </c>
      <c r="BA1934" t="s"/>
      <c r="BB1934" t="n">
        <v>6537</v>
      </c>
      <c r="BC1934" t="n">
        <v>13.462418</v>
      </c>
      <c r="BD1934" t="n">
        <v>52.437332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92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2386</v>
      </c>
      <c r="F1935" t="n">
        <v>3598704</v>
      </c>
      <c r="G1935" t="s">
        <v>74</v>
      </c>
      <c r="H1935" t="s">
        <v>75</v>
      </c>
      <c r="I1935" t="s"/>
      <c r="J1935" t="s">
        <v>74</v>
      </c>
      <c r="K1935" t="n">
        <v>59.5</v>
      </c>
      <c r="L1935" t="s">
        <v>76</v>
      </c>
      <c r="M1935" t="s"/>
      <c r="N1935" t="s">
        <v>129</v>
      </c>
      <c r="O1935" t="s">
        <v>78</v>
      </c>
      <c r="P1935" t="s">
        <v>2387</v>
      </c>
      <c r="Q1935" t="s"/>
      <c r="R1935" t="s">
        <v>119</v>
      </c>
      <c r="S1935" t="s">
        <v>1330</v>
      </c>
      <c r="T1935" t="s">
        <v>81</v>
      </c>
      <c r="U1935" t="s">
        <v>82</v>
      </c>
      <c r="V1935" t="s">
        <v>83</v>
      </c>
      <c r="W1935" t="s">
        <v>108</v>
      </c>
      <c r="X1935" t="s"/>
      <c r="Y1935" t="s">
        <v>85</v>
      </c>
      <c r="Z1935">
        <f>HYPERLINK("https://hotelmonitor-cachepage.eclerx.com/savepage/tk_15444266203538496_sr_2399.html","info")</f>
        <v/>
      </c>
      <c r="AA1935" t="n">
        <v>278309</v>
      </c>
      <c r="AB1935" t="s"/>
      <c r="AC1935" t="s"/>
      <c r="AD1935" t="s">
        <v>86</v>
      </c>
      <c r="AE1935" t="s"/>
      <c r="AF1935" t="s"/>
      <c r="AG1935" t="s"/>
      <c r="AH1935" t="s"/>
      <c r="AI1935" t="s"/>
      <c r="AJ1935" t="s"/>
      <c r="AK1935" t="s">
        <v>87</v>
      </c>
      <c r="AL1935" t="s"/>
      <c r="AM1935" t="s"/>
      <c r="AN1935" t="s">
        <v>88</v>
      </c>
      <c r="AO1935" t="s"/>
      <c r="AP1935" t="n">
        <v>163</v>
      </c>
      <c r="AQ1935" t="s">
        <v>89</v>
      </c>
      <c r="AR1935" t="s"/>
      <c r="AS1935" t="s"/>
      <c r="AT1935" t="s">
        <v>90</v>
      </c>
      <c r="AU1935" t="s"/>
      <c r="AV1935" t="s"/>
      <c r="AW1935" t="s"/>
      <c r="AX1935" t="s"/>
      <c r="AY1935" t="n">
        <v>2071533</v>
      </c>
      <c r="AZ1935" t="s">
        <v>2388</v>
      </c>
      <c r="BA1935" t="s"/>
      <c r="BB1935" t="n">
        <v>6537</v>
      </c>
      <c r="BC1935" t="n">
        <v>13.462418</v>
      </c>
      <c r="BD1935" t="n">
        <v>52.437332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92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2389</v>
      </c>
      <c r="F1936" t="n">
        <v>-1</v>
      </c>
      <c r="G1936" t="s">
        <v>74</v>
      </c>
      <c r="H1936" t="s">
        <v>75</v>
      </c>
      <c r="I1936" t="s"/>
      <c r="J1936" t="s">
        <v>74</v>
      </c>
      <c r="K1936" t="n">
        <v>84</v>
      </c>
      <c r="L1936" t="s">
        <v>76</v>
      </c>
      <c r="M1936" t="s"/>
      <c r="N1936" t="s">
        <v>2390</v>
      </c>
      <c r="O1936" t="s">
        <v>78</v>
      </c>
      <c r="P1936" t="s">
        <v>2389</v>
      </c>
      <c r="Q1936" t="s"/>
      <c r="R1936" t="s">
        <v>119</v>
      </c>
      <c r="S1936" t="s">
        <v>777</v>
      </c>
      <c r="T1936" t="s">
        <v>81</v>
      </c>
      <c r="U1936" t="s">
        <v>82</v>
      </c>
      <c r="V1936" t="s">
        <v>83</v>
      </c>
      <c r="W1936" t="s">
        <v>108</v>
      </c>
      <c r="X1936" t="s"/>
      <c r="Y1936" t="s">
        <v>85</v>
      </c>
      <c r="Z1936">
        <f>HYPERLINK("https://hotelmonitor-cachepage.eclerx.com/savepage/tk_1544427424610996_sr_2399.html","info")</f>
        <v/>
      </c>
      <c r="AA1936" t="n">
        <v>-6796917</v>
      </c>
      <c r="AB1936" t="s"/>
      <c r="AC1936" t="s"/>
      <c r="AD1936" t="s">
        <v>86</v>
      </c>
      <c r="AE1936" t="s"/>
      <c r="AF1936" t="s"/>
      <c r="AG1936" t="s"/>
      <c r="AH1936" t="s"/>
      <c r="AI1936" t="s"/>
      <c r="AJ1936" t="s"/>
      <c r="AK1936" t="s">
        <v>87</v>
      </c>
      <c r="AL1936" t="s"/>
      <c r="AM1936" t="s"/>
      <c r="AN1936" t="s">
        <v>88</v>
      </c>
      <c r="AO1936" t="s"/>
      <c r="AP1936" t="n">
        <v>401</v>
      </c>
      <c r="AQ1936" t="s">
        <v>89</v>
      </c>
      <c r="AR1936" t="s"/>
      <c r="AS1936" t="s"/>
      <c r="AT1936" t="s">
        <v>90</v>
      </c>
      <c r="AU1936" t="s"/>
      <c r="AV1936" t="s"/>
      <c r="AW1936" t="s"/>
      <c r="AX1936" t="s"/>
      <c r="AY1936" t="n">
        <v>6796917</v>
      </c>
      <c r="AZ1936" t="s">
        <v>2391</v>
      </c>
      <c r="BA1936" t="s"/>
      <c r="BB1936" t="n">
        <v>38869</v>
      </c>
      <c r="BC1936" t="n">
        <v>13.28013</v>
      </c>
      <c r="BD1936" t="n">
        <v>52.51007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92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2389</v>
      </c>
      <c r="F1937" t="n">
        <v>-1</v>
      </c>
      <c r="G1937" t="s">
        <v>74</v>
      </c>
      <c r="H1937" t="s">
        <v>75</v>
      </c>
      <c r="I1937" t="s"/>
      <c r="J1937" t="s">
        <v>74</v>
      </c>
      <c r="K1937" t="n">
        <v>71.40000000000001</v>
      </c>
      <c r="L1937" t="s">
        <v>76</v>
      </c>
      <c r="M1937" t="s"/>
      <c r="N1937" t="s">
        <v>1120</v>
      </c>
      <c r="O1937" t="s">
        <v>78</v>
      </c>
      <c r="P1937" t="s">
        <v>2389</v>
      </c>
      <c r="Q1937" t="s"/>
      <c r="R1937" t="s">
        <v>119</v>
      </c>
      <c r="S1937" t="s">
        <v>1642</v>
      </c>
      <c r="T1937" t="s">
        <v>81</v>
      </c>
      <c r="U1937" t="s">
        <v>82</v>
      </c>
      <c r="V1937" t="s">
        <v>83</v>
      </c>
      <c r="W1937" t="s">
        <v>108</v>
      </c>
      <c r="X1937" t="s"/>
      <c r="Y1937" t="s">
        <v>85</v>
      </c>
      <c r="Z1937">
        <f>HYPERLINK("https://hotelmonitor-cachepage.eclerx.com/savepage/tk_1544427424610996_sr_2399.html","info")</f>
        <v/>
      </c>
      <c r="AA1937" t="n">
        <v>-6796917</v>
      </c>
      <c r="AB1937" t="s"/>
      <c r="AC1937" t="s"/>
      <c r="AD1937" t="s">
        <v>86</v>
      </c>
      <c r="AE1937" t="s"/>
      <c r="AF1937" t="s"/>
      <c r="AG1937" t="s"/>
      <c r="AH1937" t="s"/>
      <c r="AI1937" t="s"/>
      <c r="AJ1937" t="s"/>
      <c r="AK1937" t="s">
        <v>87</v>
      </c>
      <c r="AL1937" t="s"/>
      <c r="AM1937" t="s"/>
      <c r="AN1937" t="s">
        <v>88</v>
      </c>
      <c r="AO1937" t="s"/>
      <c r="AP1937" t="n">
        <v>401</v>
      </c>
      <c r="AQ1937" t="s">
        <v>89</v>
      </c>
      <c r="AR1937" t="s"/>
      <c r="AS1937" t="s"/>
      <c r="AT1937" t="s">
        <v>90</v>
      </c>
      <c r="AU1937" t="s"/>
      <c r="AV1937" t="s"/>
      <c r="AW1937" t="s"/>
      <c r="AX1937" t="s"/>
      <c r="AY1937" t="n">
        <v>6796917</v>
      </c>
      <c r="AZ1937" t="s">
        <v>2391</v>
      </c>
      <c r="BA1937" t="s"/>
      <c r="BB1937" t="n">
        <v>38869</v>
      </c>
      <c r="BC1937" t="n">
        <v>13.28013</v>
      </c>
      <c r="BD1937" t="n">
        <v>52.51007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92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2389</v>
      </c>
      <c r="F1938" t="n">
        <v>-1</v>
      </c>
      <c r="G1938" t="s">
        <v>74</v>
      </c>
      <c r="H1938" t="s">
        <v>75</v>
      </c>
      <c r="I1938" t="s"/>
      <c r="J1938" t="s">
        <v>74</v>
      </c>
      <c r="K1938" t="n">
        <v>84</v>
      </c>
      <c r="L1938" t="s">
        <v>76</v>
      </c>
      <c r="M1938" t="s"/>
      <c r="N1938" t="s">
        <v>1120</v>
      </c>
      <c r="O1938" t="s">
        <v>78</v>
      </c>
      <c r="P1938" t="s">
        <v>2389</v>
      </c>
      <c r="Q1938" t="s"/>
      <c r="R1938" t="s">
        <v>119</v>
      </c>
      <c r="S1938" t="s">
        <v>777</v>
      </c>
      <c r="T1938" t="s">
        <v>81</v>
      </c>
      <c r="U1938" t="s">
        <v>82</v>
      </c>
      <c r="V1938" t="s">
        <v>83</v>
      </c>
      <c r="W1938" t="s">
        <v>108</v>
      </c>
      <c r="X1938" t="s"/>
      <c r="Y1938" t="s">
        <v>85</v>
      </c>
      <c r="Z1938">
        <f>HYPERLINK("https://hotelmonitor-cachepage.eclerx.com/savepage/tk_1544427424610996_sr_2399.html","info")</f>
        <v/>
      </c>
      <c r="AA1938" t="n">
        <v>-6796917</v>
      </c>
      <c r="AB1938" t="s"/>
      <c r="AC1938" t="s"/>
      <c r="AD1938" t="s">
        <v>86</v>
      </c>
      <c r="AE1938" t="s"/>
      <c r="AF1938" t="s"/>
      <c r="AG1938" t="s"/>
      <c r="AH1938" t="s"/>
      <c r="AI1938" t="s"/>
      <c r="AJ1938" t="s"/>
      <c r="AK1938" t="s">
        <v>87</v>
      </c>
      <c r="AL1938" t="s"/>
      <c r="AM1938" t="s"/>
      <c r="AN1938" t="s">
        <v>88</v>
      </c>
      <c r="AO1938" t="s"/>
      <c r="AP1938" t="n">
        <v>401</v>
      </c>
      <c r="AQ1938" t="s">
        <v>89</v>
      </c>
      <c r="AR1938" t="s"/>
      <c r="AS1938" t="s"/>
      <c r="AT1938" t="s">
        <v>90</v>
      </c>
      <c r="AU1938" t="s"/>
      <c r="AV1938" t="s"/>
      <c r="AW1938" t="s"/>
      <c r="AX1938" t="s"/>
      <c r="AY1938" t="n">
        <v>6796917</v>
      </c>
      <c r="AZ1938" t="s">
        <v>2391</v>
      </c>
      <c r="BA1938" t="s"/>
      <c r="BB1938" t="n">
        <v>38869</v>
      </c>
      <c r="BC1938" t="n">
        <v>13.28013</v>
      </c>
      <c r="BD1938" t="n">
        <v>52.51007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92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2389</v>
      </c>
      <c r="F1939" t="n">
        <v>-1</v>
      </c>
      <c r="G1939" t="s">
        <v>74</v>
      </c>
      <c r="H1939" t="s">
        <v>75</v>
      </c>
      <c r="I1939" t="s"/>
      <c r="J1939" t="s">
        <v>74</v>
      </c>
      <c r="K1939" t="n">
        <v>96.90000000000001</v>
      </c>
      <c r="L1939" t="s">
        <v>76</v>
      </c>
      <c r="M1939" t="s"/>
      <c r="N1939" t="s">
        <v>219</v>
      </c>
      <c r="O1939" t="s">
        <v>78</v>
      </c>
      <c r="P1939" t="s">
        <v>2389</v>
      </c>
      <c r="Q1939" t="s"/>
      <c r="R1939" t="s">
        <v>119</v>
      </c>
      <c r="S1939" t="s">
        <v>973</v>
      </c>
      <c r="T1939" t="s">
        <v>81</v>
      </c>
      <c r="U1939" t="s">
        <v>82</v>
      </c>
      <c r="V1939" t="s">
        <v>83</v>
      </c>
      <c r="W1939" t="s">
        <v>108</v>
      </c>
      <c r="X1939" t="s"/>
      <c r="Y1939" t="s">
        <v>85</v>
      </c>
      <c r="Z1939">
        <f>HYPERLINK("https://hotelmonitor-cachepage.eclerx.com/savepage/tk_1544427424610996_sr_2399.html","info")</f>
        <v/>
      </c>
      <c r="AA1939" t="n">
        <v>-6796917</v>
      </c>
      <c r="AB1939" t="s"/>
      <c r="AC1939" t="s"/>
      <c r="AD1939" t="s">
        <v>86</v>
      </c>
      <c r="AE1939" t="s"/>
      <c r="AF1939" t="s"/>
      <c r="AG1939" t="s"/>
      <c r="AH1939" t="s"/>
      <c r="AI1939" t="s"/>
      <c r="AJ1939" t="s"/>
      <c r="AK1939" t="s">
        <v>87</v>
      </c>
      <c r="AL1939" t="s"/>
      <c r="AM1939" t="s"/>
      <c r="AN1939" t="s">
        <v>88</v>
      </c>
      <c r="AO1939" t="s"/>
      <c r="AP1939" t="n">
        <v>401</v>
      </c>
      <c r="AQ1939" t="s">
        <v>89</v>
      </c>
      <c r="AR1939" t="s"/>
      <c r="AS1939" t="s"/>
      <c r="AT1939" t="s">
        <v>90</v>
      </c>
      <c r="AU1939" t="s"/>
      <c r="AV1939" t="s"/>
      <c r="AW1939" t="s"/>
      <c r="AX1939" t="s"/>
      <c r="AY1939" t="n">
        <v>6796917</v>
      </c>
      <c r="AZ1939" t="s">
        <v>2391</v>
      </c>
      <c r="BA1939" t="s"/>
      <c r="BB1939" t="n">
        <v>38869</v>
      </c>
      <c r="BC1939" t="n">
        <v>13.28013</v>
      </c>
      <c r="BD1939" t="n">
        <v>52.51007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92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2389</v>
      </c>
      <c r="F1940" t="n">
        <v>-1</v>
      </c>
      <c r="G1940" t="s">
        <v>74</v>
      </c>
      <c r="H1940" t="s">
        <v>75</v>
      </c>
      <c r="I1940" t="s"/>
      <c r="J1940" t="s">
        <v>74</v>
      </c>
      <c r="K1940" t="n">
        <v>114</v>
      </c>
      <c r="L1940" t="s">
        <v>76</v>
      </c>
      <c r="M1940" t="s"/>
      <c r="N1940" t="s">
        <v>219</v>
      </c>
      <c r="O1940" t="s">
        <v>78</v>
      </c>
      <c r="P1940" t="s">
        <v>2389</v>
      </c>
      <c r="Q1940" t="s"/>
      <c r="R1940" t="s">
        <v>119</v>
      </c>
      <c r="S1940" t="s">
        <v>111</v>
      </c>
      <c r="T1940" t="s">
        <v>81</v>
      </c>
      <c r="U1940" t="s">
        <v>82</v>
      </c>
      <c r="V1940" t="s">
        <v>83</v>
      </c>
      <c r="W1940" t="s">
        <v>108</v>
      </c>
      <c r="X1940" t="s"/>
      <c r="Y1940" t="s">
        <v>85</v>
      </c>
      <c r="Z1940">
        <f>HYPERLINK("https://hotelmonitor-cachepage.eclerx.com/savepage/tk_1544427424610996_sr_2399.html","info")</f>
        <v/>
      </c>
      <c r="AA1940" t="n">
        <v>-6796917</v>
      </c>
      <c r="AB1940" t="s"/>
      <c r="AC1940" t="s"/>
      <c r="AD1940" t="s">
        <v>86</v>
      </c>
      <c r="AE1940" t="s"/>
      <c r="AF1940" t="s"/>
      <c r="AG1940" t="s"/>
      <c r="AH1940" t="s"/>
      <c r="AI1940" t="s"/>
      <c r="AJ1940" t="s"/>
      <c r="AK1940" t="s">
        <v>87</v>
      </c>
      <c r="AL1940" t="s"/>
      <c r="AM1940" t="s"/>
      <c r="AN1940" t="s">
        <v>88</v>
      </c>
      <c r="AO1940" t="s"/>
      <c r="AP1940" t="n">
        <v>401</v>
      </c>
      <c r="AQ1940" t="s">
        <v>89</v>
      </c>
      <c r="AR1940" t="s"/>
      <c r="AS1940" t="s"/>
      <c r="AT1940" t="s">
        <v>90</v>
      </c>
      <c r="AU1940" t="s"/>
      <c r="AV1940" t="s"/>
      <c r="AW1940" t="s"/>
      <c r="AX1940" t="s"/>
      <c r="AY1940" t="n">
        <v>6796917</v>
      </c>
      <c r="AZ1940" t="s">
        <v>2391</v>
      </c>
      <c r="BA1940" t="s"/>
      <c r="BB1940" t="n">
        <v>38869</v>
      </c>
      <c r="BC1940" t="n">
        <v>13.28013</v>
      </c>
      <c r="BD1940" t="n">
        <v>52.51007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92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2392</v>
      </c>
      <c r="F1941" t="n">
        <v>-1</v>
      </c>
      <c r="G1941" t="s">
        <v>74</v>
      </c>
      <c r="H1941" t="s">
        <v>75</v>
      </c>
      <c r="I1941" t="s"/>
      <c r="J1941" t="s">
        <v>74</v>
      </c>
      <c r="K1941" t="n">
        <v>89</v>
      </c>
      <c r="L1941" t="s">
        <v>76</v>
      </c>
      <c r="M1941" t="s"/>
      <c r="N1941" t="s">
        <v>113</v>
      </c>
      <c r="O1941" t="s">
        <v>78</v>
      </c>
      <c r="P1941" t="s">
        <v>2392</v>
      </c>
      <c r="Q1941" t="s"/>
      <c r="R1941" t="s">
        <v>119</v>
      </c>
      <c r="S1941" t="s">
        <v>94</v>
      </c>
      <c r="T1941" t="s">
        <v>81</v>
      </c>
      <c r="U1941" t="s">
        <v>82</v>
      </c>
      <c r="V1941" t="s">
        <v>83</v>
      </c>
      <c r="W1941" t="s">
        <v>84</v>
      </c>
      <c r="X1941" t="s"/>
      <c r="Y1941" t="s">
        <v>85</v>
      </c>
      <c r="Z1941">
        <f>HYPERLINK("https://hotelmonitor-cachepage.eclerx.com/savepage/tk_15444264068304288_sr_2399.html","info")</f>
        <v/>
      </c>
      <c r="AA1941" t="n">
        <v>-2071679</v>
      </c>
      <c r="AB1941" t="s"/>
      <c r="AC1941" t="s"/>
      <c r="AD1941" t="s">
        <v>86</v>
      </c>
      <c r="AE1941" t="s"/>
      <c r="AF1941" t="s"/>
      <c r="AG1941" t="s"/>
      <c r="AH1941" t="s"/>
      <c r="AI1941" t="s"/>
      <c r="AJ1941" t="s"/>
      <c r="AK1941" t="s">
        <v>87</v>
      </c>
      <c r="AL1941" t="s"/>
      <c r="AM1941" t="s"/>
      <c r="AN1941" t="s">
        <v>88</v>
      </c>
      <c r="AO1941" t="s"/>
      <c r="AP1941" t="n">
        <v>104</v>
      </c>
      <c r="AQ1941" t="s">
        <v>89</v>
      </c>
      <c r="AR1941" t="s"/>
      <c r="AS1941" t="s"/>
      <c r="AT1941" t="s">
        <v>90</v>
      </c>
      <c r="AU1941" t="s"/>
      <c r="AV1941" t="s"/>
      <c r="AW1941" t="s"/>
      <c r="AX1941" t="s"/>
      <c r="AY1941" t="n">
        <v>2071679</v>
      </c>
      <c r="AZ1941" t="s">
        <v>2393</v>
      </c>
      <c r="BA1941" t="s"/>
      <c r="BB1941" t="n">
        <v>41994</v>
      </c>
      <c r="BC1941" t="n">
        <v>13.337038</v>
      </c>
      <c r="BD1941" t="n">
        <v>52.51784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92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2392</v>
      </c>
      <c r="F1942" t="n">
        <v>-1</v>
      </c>
      <c r="G1942" t="s">
        <v>74</v>
      </c>
      <c r="H1942" t="s">
        <v>75</v>
      </c>
      <c r="I1942" t="s"/>
      <c r="J1942" t="s">
        <v>74</v>
      </c>
      <c r="K1942" t="n">
        <v>99</v>
      </c>
      <c r="L1942" t="s">
        <v>76</v>
      </c>
      <c r="M1942" t="s"/>
      <c r="N1942" t="s">
        <v>129</v>
      </c>
      <c r="O1942" t="s">
        <v>78</v>
      </c>
      <c r="P1942" t="s">
        <v>2392</v>
      </c>
      <c r="Q1942" t="s"/>
      <c r="R1942" t="s">
        <v>119</v>
      </c>
      <c r="S1942" t="s">
        <v>103</v>
      </c>
      <c r="T1942" t="s">
        <v>81</v>
      </c>
      <c r="U1942" t="s">
        <v>82</v>
      </c>
      <c r="V1942" t="s">
        <v>83</v>
      </c>
      <c r="W1942" t="s">
        <v>84</v>
      </c>
      <c r="X1942" t="s"/>
      <c r="Y1942" t="s">
        <v>85</v>
      </c>
      <c r="Z1942">
        <f>HYPERLINK("https://hotelmonitor-cachepage.eclerx.com/savepage/tk_15444264068304288_sr_2399.html","info")</f>
        <v/>
      </c>
      <c r="AA1942" t="n">
        <v>-2071679</v>
      </c>
      <c r="AB1942" t="s"/>
      <c r="AC1942" t="s"/>
      <c r="AD1942" t="s">
        <v>86</v>
      </c>
      <c r="AE1942" t="s"/>
      <c r="AF1942" t="s"/>
      <c r="AG1942" t="s"/>
      <c r="AH1942" t="s"/>
      <c r="AI1942" t="s"/>
      <c r="AJ1942" t="s"/>
      <c r="AK1942" t="s">
        <v>87</v>
      </c>
      <c r="AL1942" t="s"/>
      <c r="AM1942" t="s"/>
      <c r="AN1942" t="s">
        <v>88</v>
      </c>
      <c r="AO1942" t="s"/>
      <c r="AP1942" t="n">
        <v>104</v>
      </c>
      <c r="AQ1942" t="s">
        <v>89</v>
      </c>
      <c r="AR1942" t="s"/>
      <c r="AS1942" t="s"/>
      <c r="AT1942" t="s">
        <v>90</v>
      </c>
      <c r="AU1942" t="s"/>
      <c r="AV1942" t="s"/>
      <c r="AW1942" t="s"/>
      <c r="AX1942" t="s"/>
      <c r="AY1942" t="n">
        <v>2071679</v>
      </c>
      <c r="AZ1942" t="s">
        <v>2393</v>
      </c>
      <c r="BA1942" t="s"/>
      <c r="BB1942" t="n">
        <v>41994</v>
      </c>
      <c r="BC1942" t="n">
        <v>13.337038</v>
      </c>
      <c r="BD1942" t="n">
        <v>52.51784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92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2394</v>
      </c>
      <c r="F1943" t="n">
        <v>-1</v>
      </c>
      <c r="G1943" t="s">
        <v>74</v>
      </c>
      <c r="H1943" t="s">
        <v>75</v>
      </c>
      <c r="I1943" t="s"/>
      <c r="J1943" t="s">
        <v>74</v>
      </c>
      <c r="K1943" t="n">
        <v>109</v>
      </c>
      <c r="L1943" t="s">
        <v>76</v>
      </c>
      <c r="M1943" t="s"/>
      <c r="N1943" t="s">
        <v>113</v>
      </c>
      <c r="O1943" t="s">
        <v>78</v>
      </c>
      <c r="P1943" t="s">
        <v>2394</v>
      </c>
      <c r="Q1943" t="s"/>
      <c r="R1943" t="s">
        <v>119</v>
      </c>
      <c r="S1943" t="s">
        <v>562</v>
      </c>
      <c r="T1943" t="s">
        <v>81</v>
      </c>
      <c r="U1943" t="s">
        <v>82</v>
      </c>
      <c r="V1943" t="s">
        <v>83</v>
      </c>
      <c r="W1943" t="s">
        <v>84</v>
      </c>
      <c r="X1943" t="s"/>
      <c r="Y1943" t="s">
        <v>85</v>
      </c>
      <c r="Z1943">
        <f>HYPERLINK("https://hotelmonitor-cachepage.eclerx.com/savepage/tk_15444269741691647_sr_2399.html","info")</f>
        <v/>
      </c>
      <c r="AA1943" t="n">
        <v>-6796497</v>
      </c>
      <c r="AB1943" t="s"/>
      <c r="AC1943" t="s"/>
      <c r="AD1943" t="s">
        <v>86</v>
      </c>
      <c r="AE1943" t="s"/>
      <c r="AF1943" t="s"/>
      <c r="AG1943" t="s"/>
      <c r="AH1943" t="s"/>
      <c r="AI1943" t="s"/>
      <c r="AJ1943" t="s"/>
      <c r="AK1943" t="s">
        <v>87</v>
      </c>
      <c r="AL1943" t="s"/>
      <c r="AM1943" t="s"/>
      <c r="AN1943" t="s">
        <v>88</v>
      </c>
      <c r="AO1943" t="s"/>
      <c r="AP1943" t="n">
        <v>267</v>
      </c>
      <c r="AQ1943" t="s">
        <v>89</v>
      </c>
      <c r="AR1943" t="s"/>
      <c r="AS1943" t="s"/>
      <c r="AT1943" t="s">
        <v>90</v>
      </c>
      <c r="AU1943" t="s"/>
      <c r="AV1943" t="s"/>
      <c r="AW1943" t="s"/>
      <c r="AX1943" t="s"/>
      <c r="AY1943" t="n">
        <v>6796497</v>
      </c>
      <c r="AZ1943" t="s">
        <v>2395</v>
      </c>
      <c r="BA1943" t="s"/>
      <c r="BB1943" t="n">
        <v>41415</v>
      </c>
      <c r="BC1943" t="n">
        <v>13.28195</v>
      </c>
      <c r="BD1943" t="n">
        <v>52.58884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92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2394</v>
      </c>
      <c r="F1944" t="n">
        <v>-1</v>
      </c>
      <c r="G1944" t="s">
        <v>74</v>
      </c>
      <c r="H1944" t="s">
        <v>75</v>
      </c>
      <c r="I1944" t="s"/>
      <c r="J1944" t="s">
        <v>74</v>
      </c>
      <c r="K1944" t="n">
        <v>110</v>
      </c>
      <c r="L1944" t="s">
        <v>76</v>
      </c>
      <c r="M1944" t="s"/>
      <c r="N1944" t="s">
        <v>129</v>
      </c>
      <c r="O1944" t="s">
        <v>78</v>
      </c>
      <c r="P1944" t="s">
        <v>2394</v>
      </c>
      <c r="Q1944" t="s"/>
      <c r="R1944" t="s">
        <v>119</v>
      </c>
      <c r="S1944" t="s">
        <v>447</v>
      </c>
      <c r="T1944" t="s">
        <v>81</v>
      </c>
      <c r="U1944" t="s">
        <v>82</v>
      </c>
      <c r="V1944" t="s">
        <v>83</v>
      </c>
      <c r="W1944" t="s">
        <v>84</v>
      </c>
      <c r="X1944" t="s"/>
      <c r="Y1944" t="s">
        <v>85</v>
      </c>
      <c r="Z1944">
        <f>HYPERLINK("https://hotelmonitor-cachepage.eclerx.com/savepage/tk_15444269741691647_sr_2399.html","info")</f>
        <v/>
      </c>
      <c r="AA1944" t="n">
        <v>-6796497</v>
      </c>
      <c r="AB1944" t="s"/>
      <c r="AC1944" t="s"/>
      <c r="AD1944" t="s">
        <v>86</v>
      </c>
      <c r="AE1944" t="s"/>
      <c r="AF1944" t="s"/>
      <c r="AG1944" t="s"/>
      <c r="AH1944" t="s"/>
      <c r="AI1944" t="s"/>
      <c r="AJ1944" t="s"/>
      <c r="AK1944" t="s">
        <v>87</v>
      </c>
      <c r="AL1944" t="s"/>
      <c r="AM1944" t="s"/>
      <c r="AN1944" t="s">
        <v>88</v>
      </c>
      <c r="AO1944" t="s"/>
      <c r="AP1944" t="n">
        <v>267</v>
      </c>
      <c r="AQ1944" t="s">
        <v>89</v>
      </c>
      <c r="AR1944" t="s"/>
      <c r="AS1944" t="s"/>
      <c r="AT1944" t="s">
        <v>90</v>
      </c>
      <c r="AU1944" t="s"/>
      <c r="AV1944" t="s"/>
      <c r="AW1944" t="s"/>
      <c r="AX1944" t="s"/>
      <c r="AY1944" t="n">
        <v>6796497</v>
      </c>
      <c r="AZ1944" t="s">
        <v>2395</v>
      </c>
      <c r="BA1944" t="s"/>
      <c r="BB1944" t="n">
        <v>41415</v>
      </c>
      <c r="BC1944" t="n">
        <v>13.28195</v>
      </c>
      <c r="BD1944" t="n">
        <v>52.58884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92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2396</v>
      </c>
      <c r="F1945" t="n">
        <v>5989462</v>
      </c>
      <c r="G1945" t="s">
        <v>74</v>
      </c>
      <c r="H1945" t="s">
        <v>75</v>
      </c>
      <c r="I1945" t="s"/>
      <c r="J1945" t="s">
        <v>74</v>
      </c>
      <c r="K1945" t="n">
        <v>77</v>
      </c>
      <c r="L1945" t="s">
        <v>76</v>
      </c>
      <c r="M1945" t="s"/>
      <c r="N1945" t="s">
        <v>121</v>
      </c>
      <c r="O1945" t="s">
        <v>78</v>
      </c>
      <c r="P1945" t="s">
        <v>2397</v>
      </c>
      <c r="Q1945" t="s"/>
      <c r="R1945" t="s">
        <v>119</v>
      </c>
      <c r="S1945" t="s">
        <v>408</v>
      </c>
      <c r="T1945" t="s">
        <v>81</v>
      </c>
      <c r="U1945" t="s">
        <v>82</v>
      </c>
      <c r="V1945" t="s">
        <v>83</v>
      </c>
      <c r="W1945" t="s">
        <v>84</v>
      </c>
      <c r="X1945" t="s"/>
      <c r="Y1945" t="s">
        <v>85</v>
      </c>
      <c r="Z1945">
        <f>HYPERLINK("https://hotelmonitor-cachepage.eclerx.com/savepage/tk_15444272248917522_sr_2399.html","info")</f>
        <v/>
      </c>
      <c r="AA1945" t="n">
        <v>270936</v>
      </c>
      <c r="AB1945" t="s"/>
      <c r="AC1945" t="s"/>
      <c r="AD1945" t="s">
        <v>86</v>
      </c>
      <c r="AE1945" t="s"/>
      <c r="AF1945" t="s"/>
      <c r="AG1945" t="s"/>
      <c r="AH1945" t="s"/>
      <c r="AI1945" t="s"/>
      <c r="AJ1945" t="s"/>
      <c r="AK1945" t="s">
        <v>87</v>
      </c>
      <c r="AL1945" t="s"/>
      <c r="AM1945" t="s"/>
      <c r="AN1945" t="s">
        <v>88</v>
      </c>
      <c r="AO1945" t="s"/>
      <c r="AP1945" t="n">
        <v>341</v>
      </c>
      <c r="AQ1945" t="s">
        <v>89</v>
      </c>
      <c r="AR1945" t="s"/>
      <c r="AS1945" t="s"/>
      <c r="AT1945" t="s">
        <v>90</v>
      </c>
      <c r="AU1945" t="s"/>
      <c r="AV1945" t="s"/>
      <c r="AW1945" t="s"/>
      <c r="AX1945" t="s"/>
      <c r="AY1945" t="n">
        <v>2607559</v>
      </c>
      <c r="AZ1945" t="s">
        <v>2398</v>
      </c>
      <c r="BA1945" t="s"/>
      <c r="BB1945" t="n">
        <v>543028</v>
      </c>
      <c r="BC1945" t="n">
        <v>13.39953</v>
      </c>
      <c r="BD1945" t="n">
        <v>52.52939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92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2399</v>
      </c>
      <c r="F1946" t="n">
        <v>-1</v>
      </c>
      <c r="G1946" t="s">
        <v>74</v>
      </c>
      <c r="H1946" t="s">
        <v>75</v>
      </c>
      <c r="I1946" t="s"/>
      <c r="J1946" t="s">
        <v>74</v>
      </c>
      <c r="K1946" t="n">
        <v>68</v>
      </c>
      <c r="L1946" t="s">
        <v>76</v>
      </c>
      <c r="M1946" t="s"/>
      <c r="N1946" t="s">
        <v>478</v>
      </c>
      <c r="O1946" t="s">
        <v>78</v>
      </c>
      <c r="P1946" t="s">
        <v>2399</v>
      </c>
      <c r="Q1946" t="s"/>
      <c r="R1946" t="s">
        <v>114</v>
      </c>
      <c r="S1946" t="s">
        <v>450</v>
      </c>
      <c r="T1946" t="s">
        <v>81</v>
      </c>
      <c r="U1946" t="s">
        <v>82</v>
      </c>
      <c r="V1946" t="s">
        <v>83</v>
      </c>
      <c r="W1946" t="s">
        <v>84</v>
      </c>
      <c r="X1946" t="s"/>
      <c r="Y1946" t="s">
        <v>85</v>
      </c>
      <c r="Z1946">
        <f>HYPERLINK("https://hotelmonitor-cachepage.eclerx.com/savepage/tk_1544427471529375_sr_2399.html","info")</f>
        <v/>
      </c>
      <c r="AA1946" t="n">
        <v>-2071469</v>
      </c>
      <c r="AB1946" t="s"/>
      <c r="AC1946" t="s"/>
      <c r="AD1946" t="s">
        <v>86</v>
      </c>
      <c r="AE1946" t="s"/>
      <c r="AF1946" t="s"/>
      <c r="AG1946" t="s"/>
      <c r="AH1946" t="s"/>
      <c r="AI1946" t="s"/>
      <c r="AJ1946" t="s"/>
      <c r="AK1946" t="s">
        <v>87</v>
      </c>
      <c r="AL1946" t="s"/>
      <c r="AM1946" t="s"/>
      <c r="AN1946" t="s">
        <v>88</v>
      </c>
      <c r="AO1946" t="s"/>
      <c r="AP1946" t="n">
        <v>415</v>
      </c>
      <c r="AQ1946" t="s">
        <v>89</v>
      </c>
      <c r="AR1946" t="s"/>
      <c r="AS1946" t="s"/>
      <c r="AT1946" t="s">
        <v>90</v>
      </c>
      <c r="AU1946" t="s"/>
      <c r="AV1946" t="s"/>
      <c r="AW1946" t="s"/>
      <c r="AX1946" t="s"/>
      <c r="AY1946" t="n">
        <v>2071469</v>
      </c>
      <c r="AZ1946" t="s">
        <v>2400</v>
      </c>
      <c r="BA1946" t="s"/>
      <c r="BB1946" t="n">
        <v>250305</v>
      </c>
      <c r="BC1946" t="n">
        <v>13.450533</v>
      </c>
      <c r="BD1946" t="n">
        <v>52.51265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92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2399</v>
      </c>
      <c r="F1947" t="n">
        <v>-1</v>
      </c>
      <c r="G1947" t="s">
        <v>74</v>
      </c>
      <c r="H1947" t="s">
        <v>75</v>
      </c>
      <c r="I1947" t="s"/>
      <c r="J1947" t="s">
        <v>74</v>
      </c>
      <c r="K1947" t="n">
        <v>74</v>
      </c>
      <c r="L1947" t="s">
        <v>76</v>
      </c>
      <c r="M1947" t="s"/>
      <c r="N1947" t="s">
        <v>2235</v>
      </c>
      <c r="O1947" t="s">
        <v>78</v>
      </c>
      <c r="P1947" t="s">
        <v>2399</v>
      </c>
      <c r="Q1947" t="s"/>
      <c r="R1947" t="s">
        <v>114</v>
      </c>
      <c r="S1947" t="s">
        <v>328</v>
      </c>
      <c r="T1947" t="s">
        <v>81</v>
      </c>
      <c r="U1947" t="s">
        <v>82</v>
      </c>
      <c r="V1947" t="s">
        <v>83</v>
      </c>
      <c r="W1947" t="s">
        <v>84</v>
      </c>
      <c r="X1947" t="s"/>
      <c r="Y1947" t="s">
        <v>85</v>
      </c>
      <c r="Z1947">
        <f>HYPERLINK("https://hotelmonitor-cachepage.eclerx.com/savepage/tk_1544427471529375_sr_2399.html","info")</f>
        <v/>
      </c>
      <c r="AA1947" t="n">
        <v>-2071469</v>
      </c>
      <c r="AB1947" t="s"/>
      <c r="AC1947" t="s"/>
      <c r="AD1947" t="s">
        <v>86</v>
      </c>
      <c r="AE1947" t="s"/>
      <c r="AF1947" t="s"/>
      <c r="AG1947" t="s"/>
      <c r="AH1947" t="s"/>
      <c r="AI1947" t="s"/>
      <c r="AJ1947" t="s"/>
      <c r="AK1947" t="s">
        <v>87</v>
      </c>
      <c r="AL1947" t="s"/>
      <c r="AM1947" t="s"/>
      <c r="AN1947" t="s">
        <v>88</v>
      </c>
      <c r="AO1947" t="s"/>
      <c r="AP1947" t="n">
        <v>415</v>
      </c>
      <c r="AQ1947" t="s">
        <v>89</v>
      </c>
      <c r="AR1947" t="s"/>
      <c r="AS1947" t="s"/>
      <c r="AT1947" t="s">
        <v>90</v>
      </c>
      <c r="AU1947" t="s"/>
      <c r="AV1947" t="s"/>
      <c r="AW1947" t="s"/>
      <c r="AX1947" t="s"/>
      <c r="AY1947" t="n">
        <v>2071469</v>
      </c>
      <c r="AZ1947" t="s">
        <v>2400</v>
      </c>
      <c r="BA1947" t="s"/>
      <c r="BB1947" t="n">
        <v>250305</v>
      </c>
      <c r="BC1947" t="n">
        <v>13.450533</v>
      </c>
      <c r="BD1947" t="n">
        <v>52.51265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92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2399</v>
      </c>
      <c r="F1948" t="n">
        <v>-1</v>
      </c>
      <c r="G1948" t="s">
        <v>74</v>
      </c>
      <c r="H1948" t="s">
        <v>75</v>
      </c>
      <c r="I1948" t="s"/>
      <c r="J1948" t="s">
        <v>74</v>
      </c>
      <c r="K1948" t="n">
        <v>85</v>
      </c>
      <c r="L1948" t="s">
        <v>76</v>
      </c>
      <c r="M1948" t="s"/>
      <c r="N1948" t="s">
        <v>2235</v>
      </c>
      <c r="O1948" t="s">
        <v>78</v>
      </c>
      <c r="P1948" t="s">
        <v>2399</v>
      </c>
      <c r="Q1948" t="s"/>
      <c r="R1948" t="s">
        <v>114</v>
      </c>
      <c r="S1948" t="s">
        <v>412</v>
      </c>
      <c r="T1948" t="s">
        <v>81</v>
      </c>
      <c r="U1948" t="s">
        <v>82</v>
      </c>
      <c r="V1948" t="s">
        <v>83</v>
      </c>
      <c r="W1948" t="s">
        <v>84</v>
      </c>
      <c r="X1948" t="s"/>
      <c r="Y1948" t="s">
        <v>85</v>
      </c>
      <c r="Z1948">
        <f>HYPERLINK("https://hotelmonitor-cachepage.eclerx.com/savepage/tk_1544427471529375_sr_2399.html","info")</f>
        <v/>
      </c>
      <c r="AA1948" t="n">
        <v>-2071469</v>
      </c>
      <c r="AB1948" t="s"/>
      <c r="AC1948" t="s"/>
      <c r="AD1948" t="s">
        <v>86</v>
      </c>
      <c r="AE1948" t="s"/>
      <c r="AF1948" t="s"/>
      <c r="AG1948" t="s"/>
      <c r="AH1948" t="s"/>
      <c r="AI1948" t="s"/>
      <c r="AJ1948" t="s"/>
      <c r="AK1948" t="s">
        <v>87</v>
      </c>
      <c r="AL1948" t="s"/>
      <c r="AM1948" t="s"/>
      <c r="AN1948" t="s">
        <v>88</v>
      </c>
      <c r="AO1948" t="s"/>
      <c r="AP1948" t="n">
        <v>415</v>
      </c>
      <c r="AQ1948" t="s">
        <v>89</v>
      </c>
      <c r="AR1948" t="s"/>
      <c r="AS1948" t="s"/>
      <c r="AT1948" t="s">
        <v>90</v>
      </c>
      <c r="AU1948" t="s"/>
      <c r="AV1948" t="s"/>
      <c r="AW1948" t="s"/>
      <c r="AX1948" t="s"/>
      <c r="AY1948" t="n">
        <v>2071469</v>
      </c>
      <c r="AZ1948" t="s">
        <v>2400</v>
      </c>
      <c r="BA1948" t="s"/>
      <c r="BB1948" t="n">
        <v>250305</v>
      </c>
      <c r="BC1948" t="n">
        <v>13.450533</v>
      </c>
      <c r="BD1948" t="n">
        <v>52.51265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92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2399</v>
      </c>
      <c r="F1949" t="n">
        <v>-1</v>
      </c>
      <c r="G1949" t="s">
        <v>74</v>
      </c>
      <c r="H1949" t="s">
        <v>75</v>
      </c>
      <c r="I1949" t="s"/>
      <c r="J1949" t="s">
        <v>74</v>
      </c>
      <c r="K1949" t="n">
        <v>85.98</v>
      </c>
      <c r="L1949" t="s">
        <v>76</v>
      </c>
      <c r="M1949" t="s"/>
      <c r="N1949" t="s">
        <v>2235</v>
      </c>
      <c r="O1949" t="s">
        <v>78</v>
      </c>
      <c r="P1949" t="s">
        <v>2399</v>
      </c>
      <c r="Q1949" t="s"/>
      <c r="R1949" t="s">
        <v>114</v>
      </c>
      <c r="S1949" t="s">
        <v>2401</v>
      </c>
      <c r="T1949" t="s">
        <v>81</v>
      </c>
      <c r="U1949" t="s">
        <v>82</v>
      </c>
      <c r="V1949" t="s">
        <v>83</v>
      </c>
      <c r="W1949" t="s">
        <v>108</v>
      </c>
      <c r="X1949" t="s"/>
      <c r="Y1949" t="s">
        <v>85</v>
      </c>
      <c r="Z1949">
        <f>HYPERLINK("https://hotelmonitor-cachepage.eclerx.com/savepage/tk_1544427471529375_sr_2399.html","info")</f>
        <v/>
      </c>
      <c r="AA1949" t="n">
        <v>-2071469</v>
      </c>
      <c r="AB1949" t="s"/>
      <c r="AC1949" t="s"/>
      <c r="AD1949" t="s">
        <v>86</v>
      </c>
      <c r="AE1949" t="s"/>
      <c r="AF1949" t="s"/>
      <c r="AG1949" t="s"/>
      <c r="AH1949" t="s"/>
      <c r="AI1949" t="s"/>
      <c r="AJ1949" t="s"/>
      <c r="AK1949" t="s">
        <v>87</v>
      </c>
      <c r="AL1949" t="s"/>
      <c r="AM1949" t="s"/>
      <c r="AN1949" t="s">
        <v>88</v>
      </c>
      <c r="AO1949" t="s"/>
      <c r="AP1949" t="n">
        <v>415</v>
      </c>
      <c r="AQ1949" t="s">
        <v>89</v>
      </c>
      <c r="AR1949" t="s"/>
      <c r="AS1949" t="s"/>
      <c r="AT1949" t="s">
        <v>90</v>
      </c>
      <c r="AU1949" t="s"/>
      <c r="AV1949" t="s"/>
      <c r="AW1949" t="s"/>
      <c r="AX1949" t="s"/>
      <c r="AY1949" t="n">
        <v>2071469</v>
      </c>
      <c r="AZ1949" t="s">
        <v>2400</v>
      </c>
      <c r="BA1949" t="s"/>
      <c r="BB1949" t="n">
        <v>250305</v>
      </c>
      <c r="BC1949" t="n">
        <v>13.450533</v>
      </c>
      <c r="BD1949" t="n">
        <v>52.51265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92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2399</v>
      </c>
      <c r="F1950" t="n">
        <v>-1</v>
      </c>
      <c r="G1950" t="s">
        <v>74</v>
      </c>
      <c r="H1950" t="s">
        <v>75</v>
      </c>
      <c r="I1950" t="s"/>
      <c r="J1950" t="s">
        <v>74</v>
      </c>
      <c r="K1950" t="n">
        <v>89</v>
      </c>
      <c r="L1950" t="s">
        <v>76</v>
      </c>
      <c r="M1950" t="s"/>
      <c r="N1950" t="s">
        <v>570</v>
      </c>
      <c r="O1950" t="s">
        <v>78</v>
      </c>
      <c r="P1950" t="s">
        <v>2399</v>
      </c>
      <c r="Q1950" t="s"/>
      <c r="R1950" t="s">
        <v>114</v>
      </c>
      <c r="S1950" t="s">
        <v>94</v>
      </c>
      <c r="T1950" t="s">
        <v>81</v>
      </c>
      <c r="U1950" t="s">
        <v>82</v>
      </c>
      <c r="V1950" t="s">
        <v>83</v>
      </c>
      <c r="W1950" t="s">
        <v>84</v>
      </c>
      <c r="X1950" t="s"/>
      <c r="Y1950" t="s">
        <v>85</v>
      </c>
      <c r="Z1950">
        <f>HYPERLINK("https://hotelmonitor-cachepage.eclerx.com/savepage/tk_1544427471529375_sr_2399.html","info")</f>
        <v/>
      </c>
      <c r="AA1950" t="n">
        <v>-2071469</v>
      </c>
      <c r="AB1950" t="s"/>
      <c r="AC1950" t="s"/>
      <c r="AD1950" t="s">
        <v>86</v>
      </c>
      <c r="AE1950" t="s"/>
      <c r="AF1950" t="s"/>
      <c r="AG1950" t="s"/>
      <c r="AH1950" t="s"/>
      <c r="AI1950" t="s"/>
      <c r="AJ1950" t="s"/>
      <c r="AK1950" t="s">
        <v>87</v>
      </c>
      <c r="AL1950" t="s"/>
      <c r="AM1950" t="s"/>
      <c r="AN1950" t="s">
        <v>88</v>
      </c>
      <c r="AO1950" t="s"/>
      <c r="AP1950" t="n">
        <v>415</v>
      </c>
      <c r="AQ1950" t="s">
        <v>89</v>
      </c>
      <c r="AR1950" t="s"/>
      <c r="AS1950" t="s"/>
      <c r="AT1950" t="s">
        <v>90</v>
      </c>
      <c r="AU1950" t="s"/>
      <c r="AV1950" t="s"/>
      <c r="AW1950" t="s"/>
      <c r="AX1950" t="s"/>
      <c r="AY1950" t="n">
        <v>2071469</v>
      </c>
      <c r="AZ1950" t="s">
        <v>2400</v>
      </c>
      <c r="BA1950" t="s"/>
      <c r="BB1950" t="n">
        <v>250305</v>
      </c>
      <c r="BC1950" t="n">
        <v>13.450533</v>
      </c>
      <c r="BD1950" t="n">
        <v>52.51265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92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2399</v>
      </c>
      <c r="F1951" t="n">
        <v>-1</v>
      </c>
      <c r="G1951" t="s">
        <v>74</v>
      </c>
      <c r="H1951" t="s">
        <v>75</v>
      </c>
      <c r="I1951" t="s"/>
      <c r="J1951" t="s">
        <v>74</v>
      </c>
      <c r="K1951" t="n">
        <v>96</v>
      </c>
      <c r="L1951" t="s">
        <v>76</v>
      </c>
      <c r="M1951" t="s"/>
      <c r="N1951" t="s">
        <v>570</v>
      </c>
      <c r="O1951" t="s">
        <v>78</v>
      </c>
      <c r="P1951" t="s">
        <v>2399</v>
      </c>
      <c r="Q1951" t="s"/>
      <c r="R1951" t="s">
        <v>114</v>
      </c>
      <c r="S1951" t="s">
        <v>175</v>
      </c>
      <c r="T1951" t="s">
        <v>81</v>
      </c>
      <c r="U1951" t="s">
        <v>82</v>
      </c>
      <c r="V1951" t="s">
        <v>83</v>
      </c>
      <c r="W1951" t="s">
        <v>84</v>
      </c>
      <c r="X1951" t="s"/>
      <c r="Y1951" t="s">
        <v>85</v>
      </c>
      <c r="Z1951">
        <f>HYPERLINK("https://hotelmonitor-cachepage.eclerx.com/savepage/tk_1544427471529375_sr_2399.html","info")</f>
        <v/>
      </c>
      <c r="AA1951" t="n">
        <v>-2071469</v>
      </c>
      <c r="AB1951" t="s"/>
      <c r="AC1951" t="s"/>
      <c r="AD1951" t="s">
        <v>86</v>
      </c>
      <c r="AE1951" t="s"/>
      <c r="AF1951" t="s"/>
      <c r="AG1951" t="s"/>
      <c r="AH1951" t="s"/>
      <c r="AI1951" t="s"/>
      <c r="AJ1951" t="s"/>
      <c r="AK1951" t="s">
        <v>87</v>
      </c>
      <c r="AL1951" t="s"/>
      <c r="AM1951" t="s"/>
      <c r="AN1951" t="s">
        <v>88</v>
      </c>
      <c r="AO1951" t="s"/>
      <c r="AP1951" t="n">
        <v>415</v>
      </c>
      <c r="AQ1951" t="s">
        <v>89</v>
      </c>
      <c r="AR1951" t="s"/>
      <c r="AS1951" t="s"/>
      <c r="AT1951" t="s">
        <v>90</v>
      </c>
      <c r="AU1951" t="s"/>
      <c r="AV1951" t="s"/>
      <c r="AW1951" t="s"/>
      <c r="AX1951" t="s"/>
      <c r="AY1951" t="n">
        <v>2071469</v>
      </c>
      <c r="AZ1951" t="s">
        <v>2400</v>
      </c>
      <c r="BA1951" t="s"/>
      <c r="BB1951" t="n">
        <v>250305</v>
      </c>
      <c r="BC1951" t="n">
        <v>13.450533</v>
      </c>
      <c r="BD1951" t="n">
        <v>52.51265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92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2399</v>
      </c>
      <c r="F1952" t="n">
        <v>-1</v>
      </c>
      <c r="G1952" t="s">
        <v>74</v>
      </c>
      <c r="H1952" t="s">
        <v>75</v>
      </c>
      <c r="I1952" t="s"/>
      <c r="J1952" t="s">
        <v>74</v>
      </c>
      <c r="K1952" t="n">
        <v>98</v>
      </c>
      <c r="L1952" t="s">
        <v>76</v>
      </c>
      <c r="M1952" t="s"/>
      <c r="N1952" t="s">
        <v>1486</v>
      </c>
      <c r="O1952" t="s">
        <v>78</v>
      </c>
      <c r="P1952" t="s">
        <v>2399</v>
      </c>
      <c r="Q1952" t="s"/>
      <c r="R1952" t="s">
        <v>114</v>
      </c>
      <c r="S1952" t="s">
        <v>331</v>
      </c>
      <c r="T1952" t="s">
        <v>81</v>
      </c>
      <c r="U1952" t="s">
        <v>82</v>
      </c>
      <c r="V1952" t="s">
        <v>83</v>
      </c>
      <c r="W1952" t="s">
        <v>84</v>
      </c>
      <c r="X1952" t="s"/>
      <c r="Y1952" t="s">
        <v>85</v>
      </c>
      <c r="Z1952">
        <f>HYPERLINK("https://hotelmonitor-cachepage.eclerx.com/savepage/tk_1544427471529375_sr_2399.html","info")</f>
        <v/>
      </c>
      <c r="AA1952" t="n">
        <v>-2071469</v>
      </c>
      <c r="AB1952" t="s"/>
      <c r="AC1952" t="s"/>
      <c r="AD1952" t="s">
        <v>86</v>
      </c>
      <c r="AE1952" t="s"/>
      <c r="AF1952" t="s"/>
      <c r="AG1952" t="s"/>
      <c r="AH1952" t="s"/>
      <c r="AI1952" t="s"/>
      <c r="AJ1952" t="s"/>
      <c r="AK1952" t="s">
        <v>87</v>
      </c>
      <c r="AL1952" t="s"/>
      <c r="AM1952" t="s"/>
      <c r="AN1952" t="s">
        <v>88</v>
      </c>
      <c r="AO1952" t="s"/>
      <c r="AP1952" t="n">
        <v>415</v>
      </c>
      <c r="AQ1952" t="s">
        <v>89</v>
      </c>
      <c r="AR1952" t="s"/>
      <c r="AS1952" t="s"/>
      <c r="AT1952" t="s">
        <v>90</v>
      </c>
      <c r="AU1952" t="s"/>
      <c r="AV1952" t="s"/>
      <c r="AW1952" t="s"/>
      <c r="AX1952" t="s"/>
      <c r="AY1952" t="n">
        <v>2071469</v>
      </c>
      <c r="AZ1952" t="s">
        <v>2400</v>
      </c>
      <c r="BA1952" t="s"/>
      <c r="BB1952" t="n">
        <v>250305</v>
      </c>
      <c r="BC1952" t="n">
        <v>13.450533</v>
      </c>
      <c r="BD1952" t="n">
        <v>52.51265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92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2399</v>
      </c>
      <c r="F1953" t="n">
        <v>-1</v>
      </c>
      <c r="G1953" t="s">
        <v>74</v>
      </c>
      <c r="H1953" t="s">
        <v>75</v>
      </c>
      <c r="I1953" t="s"/>
      <c r="J1953" t="s">
        <v>74</v>
      </c>
      <c r="K1953" t="n">
        <v>106</v>
      </c>
      <c r="L1953" t="s">
        <v>76</v>
      </c>
      <c r="M1953" t="s"/>
      <c r="N1953" t="s">
        <v>1486</v>
      </c>
      <c r="O1953" t="s">
        <v>78</v>
      </c>
      <c r="P1953" t="s">
        <v>2399</v>
      </c>
      <c r="Q1953" t="s"/>
      <c r="R1953" t="s">
        <v>114</v>
      </c>
      <c r="S1953" t="s">
        <v>820</v>
      </c>
      <c r="T1953" t="s">
        <v>81</v>
      </c>
      <c r="U1953" t="s">
        <v>82</v>
      </c>
      <c r="V1953" t="s">
        <v>83</v>
      </c>
      <c r="W1953" t="s">
        <v>84</v>
      </c>
      <c r="X1953" t="s"/>
      <c r="Y1953" t="s">
        <v>85</v>
      </c>
      <c r="Z1953">
        <f>HYPERLINK("https://hotelmonitor-cachepage.eclerx.com/savepage/tk_1544427471529375_sr_2399.html","info")</f>
        <v/>
      </c>
      <c r="AA1953" t="n">
        <v>-2071469</v>
      </c>
      <c r="AB1953" t="s"/>
      <c r="AC1953" t="s"/>
      <c r="AD1953" t="s">
        <v>86</v>
      </c>
      <c r="AE1953" t="s"/>
      <c r="AF1953" t="s"/>
      <c r="AG1953" t="s"/>
      <c r="AH1953" t="s"/>
      <c r="AI1953" t="s"/>
      <c r="AJ1953" t="s"/>
      <c r="AK1953" t="s">
        <v>87</v>
      </c>
      <c r="AL1953" t="s"/>
      <c r="AM1953" t="s"/>
      <c r="AN1953" t="s">
        <v>88</v>
      </c>
      <c r="AO1953" t="s"/>
      <c r="AP1953" t="n">
        <v>415</v>
      </c>
      <c r="AQ1953" t="s">
        <v>89</v>
      </c>
      <c r="AR1953" t="s"/>
      <c r="AS1953" t="s"/>
      <c r="AT1953" t="s">
        <v>90</v>
      </c>
      <c r="AU1953" t="s"/>
      <c r="AV1953" t="s"/>
      <c r="AW1953" t="s"/>
      <c r="AX1953" t="s"/>
      <c r="AY1953" t="n">
        <v>2071469</v>
      </c>
      <c r="AZ1953" t="s">
        <v>2400</v>
      </c>
      <c r="BA1953" t="s"/>
      <c r="BB1953" t="n">
        <v>250305</v>
      </c>
      <c r="BC1953" t="n">
        <v>13.450533</v>
      </c>
      <c r="BD1953" t="n">
        <v>52.51265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92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2399</v>
      </c>
      <c r="F1954" t="n">
        <v>-1</v>
      </c>
      <c r="G1954" t="s">
        <v>74</v>
      </c>
      <c r="H1954" t="s">
        <v>75</v>
      </c>
      <c r="I1954" t="s"/>
      <c r="J1954" t="s">
        <v>74</v>
      </c>
      <c r="K1954" t="n">
        <v>110</v>
      </c>
      <c r="L1954" t="s">
        <v>76</v>
      </c>
      <c r="M1954" t="s"/>
      <c r="N1954" t="s">
        <v>570</v>
      </c>
      <c r="O1954" t="s">
        <v>78</v>
      </c>
      <c r="P1954" t="s">
        <v>2399</v>
      </c>
      <c r="Q1954" t="s"/>
      <c r="R1954" t="s">
        <v>114</v>
      </c>
      <c r="S1954" t="s">
        <v>447</v>
      </c>
      <c r="T1954" t="s">
        <v>81</v>
      </c>
      <c r="U1954" t="s">
        <v>82</v>
      </c>
      <c r="V1954" t="s">
        <v>83</v>
      </c>
      <c r="W1954" t="s">
        <v>84</v>
      </c>
      <c r="X1954" t="s"/>
      <c r="Y1954" t="s">
        <v>85</v>
      </c>
      <c r="Z1954">
        <f>HYPERLINK("https://hotelmonitor-cachepage.eclerx.com/savepage/tk_1544427471529375_sr_2399.html","info")</f>
        <v/>
      </c>
      <c r="AA1954" t="n">
        <v>-2071469</v>
      </c>
      <c r="AB1954" t="s"/>
      <c r="AC1954" t="s"/>
      <c r="AD1954" t="s">
        <v>86</v>
      </c>
      <c r="AE1954" t="s"/>
      <c r="AF1954" t="s"/>
      <c r="AG1954" t="s"/>
      <c r="AH1954" t="s"/>
      <c r="AI1954" t="s"/>
      <c r="AJ1954" t="s"/>
      <c r="AK1954" t="s">
        <v>87</v>
      </c>
      <c r="AL1954" t="s"/>
      <c r="AM1954" t="s"/>
      <c r="AN1954" t="s">
        <v>88</v>
      </c>
      <c r="AO1954" t="s"/>
      <c r="AP1954" t="n">
        <v>415</v>
      </c>
      <c r="AQ1954" t="s">
        <v>89</v>
      </c>
      <c r="AR1954" t="s"/>
      <c r="AS1954" t="s"/>
      <c r="AT1954" t="s">
        <v>90</v>
      </c>
      <c r="AU1954" t="s"/>
      <c r="AV1954" t="s"/>
      <c r="AW1954" t="s"/>
      <c r="AX1954" t="s"/>
      <c r="AY1954" t="n">
        <v>2071469</v>
      </c>
      <c r="AZ1954" t="s">
        <v>2400</v>
      </c>
      <c r="BA1954" t="s"/>
      <c r="BB1954" t="n">
        <v>250305</v>
      </c>
      <c r="BC1954" t="n">
        <v>13.450533</v>
      </c>
      <c r="BD1954" t="n">
        <v>52.51265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92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2399</v>
      </c>
      <c r="F1955" t="n">
        <v>-1</v>
      </c>
      <c r="G1955" t="s">
        <v>74</v>
      </c>
      <c r="H1955" t="s">
        <v>75</v>
      </c>
      <c r="I1955" t="s"/>
      <c r="J1955" t="s">
        <v>74</v>
      </c>
      <c r="K1955" t="n">
        <v>113.97</v>
      </c>
      <c r="L1955" t="s">
        <v>76</v>
      </c>
      <c r="M1955" t="s"/>
      <c r="N1955" t="s">
        <v>570</v>
      </c>
      <c r="O1955" t="s">
        <v>78</v>
      </c>
      <c r="P1955" t="s">
        <v>2399</v>
      </c>
      <c r="Q1955" t="s"/>
      <c r="R1955" t="s">
        <v>114</v>
      </c>
      <c r="S1955" t="s">
        <v>2402</v>
      </c>
      <c r="T1955" t="s">
        <v>81</v>
      </c>
      <c r="U1955" t="s">
        <v>82</v>
      </c>
      <c r="V1955" t="s">
        <v>83</v>
      </c>
      <c r="W1955" t="s">
        <v>84</v>
      </c>
      <c r="X1955" t="s"/>
      <c r="Y1955" t="s">
        <v>85</v>
      </c>
      <c r="Z1955">
        <f>HYPERLINK("https://hotelmonitor-cachepage.eclerx.com/savepage/tk_1544427471529375_sr_2399.html","info")</f>
        <v/>
      </c>
      <c r="AA1955" t="n">
        <v>-2071469</v>
      </c>
      <c r="AB1955" t="s"/>
      <c r="AC1955" t="s"/>
      <c r="AD1955" t="s">
        <v>86</v>
      </c>
      <c r="AE1955" t="s"/>
      <c r="AF1955" t="s"/>
      <c r="AG1955" t="s"/>
      <c r="AH1955" t="s"/>
      <c r="AI1955" t="s"/>
      <c r="AJ1955" t="s"/>
      <c r="AK1955" t="s">
        <v>87</v>
      </c>
      <c r="AL1955" t="s"/>
      <c r="AM1955" t="s"/>
      <c r="AN1955" t="s">
        <v>88</v>
      </c>
      <c r="AO1955" t="s"/>
      <c r="AP1955" t="n">
        <v>415</v>
      </c>
      <c r="AQ1955" t="s">
        <v>89</v>
      </c>
      <c r="AR1955" t="s"/>
      <c r="AS1955" t="s"/>
      <c r="AT1955" t="s">
        <v>90</v>
      </c>
      <c r="AU1955" t="s"/>
      <c r="AV1955" t="s"/>
      <c r="AW1955" t="s"/>
      <c r="AX1955" t="s"/>
      <c r="AY1955" t="n">
        <v>2071469</v>
      </c>
      <c r="AZ1955" t="s">
        <v>2400</v>
      </c>
      <c r="BA1955" t="s"/>
      <c r="BB1955" t="n">
        <v>250305</v>
      </c>
      <c r="BC1955" t="n">
        <v>13.450533</v>
      </c>
      <c r="BD1955" t="n">
        <v>52.51265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92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2399</v>
      </c>
      <c r="F1956" t="n">
        <v>-1</v>
      </c>
      <c r="G1956" t="s">
        <v>74</v>
      </c>
      <c r="H1956" t="s">
        <v>75</v>
      </c>
      <c r="I1956" t="s"/>
      <c r="J1956" t="s">
        <v>74</v>
      </c>
      <c r="K1956" t="n">
        <v>120</v>
      </c>
      <c r="L1956" t="s">
        <v>76</v>
      </c>
      <c r="M1956" t="s"/>
      <c r="N1956" t="s">
        <v>1486</v>
      </c>
      <c r="O1956" t="s">
        <v>78</v>
      </c>
      <c r="P1956" t="s">
        <v>2399</v>
      </c>
      <c r="Q1956" t="s"/>
      <c r="R1956" t="s">
        <v>114</v>
      </c>
      <c r="S1956" t="s">
        <v>1082</v>
      </c>
      <c r="T1956" t="s">
        <v>81</v>
      </c>
      <c r="U1956" t="s">
        <v>82</v>
      </c>
      <c r="V1956" t="s">
        <v>83</v>
      </c>
      <c r="W1956" t="s">
        <v>84</v>
      </c>
      <c r="X1956" t="s"/>
      <c r="Y1956" t="s">
        <v>85</v>
      </c>
      <c r="Z1956">
        <f>HYPERLINK("https://hotelmonitor-cachepage.eclerx.com/savepage/tk_1544427471529375_sr_2399.html","info")</f>
        <v/>
      </c>
      <c r="AA1956" t="n">
        <v>-2071469</v>
      </c>
      <c r="AB1956" t="s"/>
      <c r="AC1956" t="s"/>
      <c r="AD1956" t="s">
        <v>86</v>
      </c>
      <c r="AE1956" t="s"/>
      <c r="AF1956" t="s"/>
      <c r="AG1956" t="s"/>
      <c r="AH1956" t="s"/>
      <c r="AI1956" t="s"/>
      <c r="AJ1956" t="s"/>
      <c r="AK1956" t="s">
        <v>87</v>
      </c>
      <c r="AL1956" t="s"/>
      <c r="AM1956" t="s"/>
      <c r="AN1956" t="s">
        <v>88</v>
      </c>
      <c r="AO1956" t="s"/>
      <c r="AP1956" t="n">
        <v>415</v>
      </c>
      <c r="AQ1956" t="s">
        <v>89</v>
      </c>
      <c r="AR1956" t="s"/>
      <c r="AS1956" t="s"/>
      <c r="AT1956" t="s">
        <v>90</v>
      </c>
      <c r="AU1956" t="s"/>
      <c r="AV1956" t="s"/>
      <c r="AW1956" t="s"/>
      <c r="AX1956" t="s"/>
      <c r="AY1956" t="n">
        <v>2071469</v>
      </c>
      <c r="AZ1956" t="s">
        <v>2400</v>
      </c>
      <c r="BA1956" t="s"/>
      <c r="BB1956" t="n">
        <v>250305</v>
      </c>
      <c r="BC1956" t="n">
        <v>13.450533</v>
      </c>
      <c r="BD1956" t="n">
        <v>52.51265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92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2399</v>
      </c>
      <c r="F1957" t="n">
        <v>-1</v>
      </c>
      <c r="G1957" t="s">
        <v>74</v>
      </c>
      <c r="H1957" t="s">
        <v>75</v>
      </c>
      <c r="I1957" t="s"/>
      <c r="J1957" t="s">
        <v>74</v>
      </c>
      <c r="K1957" t="n">
        <v>129.96</v>
      </c>
      <c r="L1957" t="s">
        <v>76</v>
      </c>
      <c r="M1957" t="s"/>
      <c r="N1957" t="s">
        <v>1486</v>
      </c>
      <c r="O1957" t="s">
        <v>78</v>
      </c>
      <c r="P1957" t="s">
        <v>2399</v>
      </c>
      <c r="Q1957" t="s"/>
      <c r="R1957" t="s">
        <v>114</v>
      </c>
      <c r="S1957" t="s">
        <v>2403</v>
      </c>
      <c r="T1957" t="s">
        <v>81</v>
      </c>
      <c r="U1957" t="s">
        <v>82</v>
      </c>
      <c r="V1957" t="s">
        <v>83</v>
      </c>
      <c r="W1957" t="s">
        <v>108</v>
      </c>
      <c r="X1957" t="s"/>
      <c r="Y1957" t="s">
        <v>85</v>
      </c>
      <c r="Z1957">
        <f>HYPERLINK("https://hotelmonitor-cachepage.eclerx.com/savepage/tk_1544427471529375_sr_2399.html","info")</f>
        <v/>
      </c>
      <c r="AA1957" t="n">
        <v>-2071469</v>
      </c>
      <c r="AB1957" t="s"/>
      <c r="AC1957" t="s"/>
      <c r="AD1957" t="s">
        <v>86</v>
      </c>
      <c r="AE1957" t="s"/>
      <c r="AF1957" t="s"/>
      <c r="AG1957" t="s"/>
      <c r="AH1957" t="s"/>
      <c r="AI1957" t="s"/>
      <c r="AJ1957" t="s"/>
      <c r="AK1957" t="s">
        <v>87</v>
      </c>
      <c r="AL1957" t="s"/>
      <c r="AM1957" t="s"/>
      <c r="AN1957" t="s">
        <v>88</v>
      </c>
      <c r="AO1957" t="s"/>
      <c r="AP1957" t="n">
        <v>415</v>
      </c>
      <c r="AQ1957" t="s">
        <v>89</v>
      </c>
      <c r="AR1957" t="s"/>
      <c r="AS1957" t="s"/>
      <c r="AT1957" t="s">
        <v>90</v>
      </c>
      <c r="AU1957" t="s"/>
      <c r="AV1957" t="s"/>
      <c r="AW1957" t="s"/>
      <c r="AX1957" t="s"/>
      <c r="AY1957" t="n">
        <v>2071469</v>
      </c>
      <c r="AZ1957" t="s">
        <v>2400</v>
      </c>
      <c r="BA1957" t="s"/>
      <c r="BB1957" t="n">
        <v>250305</v>
      </c>
      <c r="BC1957" t="n">
        <v>13.450533</v>
      </c>
      <c r="BD1957" t="n">
        <v>52.51265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92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2404</v>
      </c>
      <c r="F1958" t="n">
        <v>-1</v>
      </c>
      <c r="G1958" t="s">
        <v>74</v>
      </c>
      <c r="H1958" t="s">
        <v>75</v>
      </c>
      <c r="I1958" t="s"/>
      <c r="J1958" t="s">
        <v>74</v>
      </c>
      <c r="K1958" t="n">
        <v>79</v>
      </c>
      <c r="L1958" t="s">
        <v>76</v>
      </c>
      <c r="M1958" t="s"/>
      <c r="N1958" t="s">
        <v>113</v>
      </c>
      <c r="O1958" t="s">
        <v>78</v>
      </c>
      <c r="P1958" t="s">
        <v>2404</v>
      </c>
      <c r="Q1958" t="s"/>
      <c r="R1958" t="s">
        <v>119</v>
      </c>
      <c r="S1958" t="s">
        <v>342</v>
      </c>
      <c r="T1958" t="s">
        <v>81</v>
      </c>
      <c r="U1958" t="s">
        <v>82</v>
      </c>
      <c r="V1958" t="s">
        <v>83</v>
      </c>
      <c r="W1958" t="s">
        <v>108</v>
      </c>
      <c r="X1958" t="s"/>
      <c r="Y1958" t="s">
        <v>85</v>
      </c>
      <c r="Z1958">
        <f>HYPERLINK("https://hotelmonitor-cachepage.eclerx.com/savepage/tk_15444263650193331_sr_2399.html","info")</f>
        <v/>
      </c>
      <c r="AA1958" t="n">
        <v>-2071801</v>
      </c>
      <c r="AB1958" t="s"/>
      <c r="AC1958" t="s"/>
      <c r="AD1958" t="s">
        <v>86</v>
      </c>
      <c r="AE1958" t="s"/>
      <c r="AF1958" t="s"/>
      <c r="AG1958" t="s"/>
      <c r="AH1958" t="s"/>
      <c r="AI1958" t="s"/>
      <c r="AJ1958" t="s"/>
      <c r="AK1958" t="s">
        <v>87</v>
      </c>
      <c r="AL1958" t="s"/>
      <c r="AM1958" t="s"/>
      <c r="AN1958" t="s">
        <v>88</v>
      </c>
      <c r="AO1958" t="s"/>
      <c r="AP1958" t="n">
        <v>90</v>
      </c>
      <c r="AQ1958" t="s">
        <v>89</v>
      </c>
      <c r="AR1958" t="s"/>
      <c r="AS1958" t="s"/>
      <c r="AT1958" t="s">
        <v>90</v>
      </c>
      <c r="AU1958" t="s"/>
      <c r="AV1958" t="s"/>
      <c r="AW1958" t="s"/>
      <c r="AX1958" t="s"/>
      <c r="AY1958" t="n">
        <v>2071801</v>
      </c>
      <c r="AZ1958" t="s">
        <v>2405</v>
      </c>
      <c r="BA1958" t="s"/>
      <c r="BB1958" t="n">
        <v>71136</v>
      </c>
      <c r="BC1958" t="n">
        <v>13.19128</v>
      </c>
      <c r="BD1958" t="n">
        <v>52.4347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92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2406</v>
      </c>
      <c r="F1959" t="n">
        <v>-1</v>
      </c>
      <c r="G1959" t="s">
        <v>74</v>
      </c>
      <c r="H1959" t="s">
        <v>75</v>
      </c>
      <c r="I1959" t="s"/>
      <c r="J1959" t="s">
        <v>74</v>
      </c>
      <c r="K1959" t="n">
        <v>65</v>
      </c>
      <c r="L1959" t="s">
        <v>76</v>
      </c>
      <c r="M1959" t="s"/>
      <c r="N1959" t="s">
        <v>301</v>
      </c>
      <c r="O1959" t="s">
        <v>78</v>
      </c>
      <c r="P1959" t="s">
        <v>2406</v>
      </c>
      <c r="Q1959" t="s"/>
      <c r="R1959" t="s">
        <v>114</v>
      </c>
      <c r="S1959" t="s">
        <v>311</v>
      </c>
      <c r="T1959" t="s">
        <v>81</v>
      </c>
      <c r="U1959" t="s">
        <v>82</v>
      </c>
      <c r="V1959" t="s">
        <v>83</v>
      </c>
      <c r="W1959" t="s">
        <v>84</v>
      </c>
      <c r="X1959" t="s"/>
      <c r="Y1959" t="s">
        <v>85</v>
      </c>
      <c r="Z1959">
        <f>HYPERLINK("https://hotelmonitor-cachepage.eclerx.com/savepage/tk_15444274312581463_sr_2399.html","info")</f>
        <v/>
      </c>
      <c r="AA1959" t="n">
        <v>-2071732</v>
      </c>
      <c r="AB1959" t="s"/>
      <c r="AC1959" t="s"/>
      <c r="AD1959" t="s">
        <v>86</v>
      </c>
      <c r="AE1959" t="s"/>
      <c r="AF1959" t="s"/>
      <c r="AG1959" t="s"/>
      <c r="AH1959" t="s"/>
      <c r="AI1959" t="s"/>
      <c r="AJ1959" t="s"/>
      <c r="AK1959" t="s">
        <v>87</v>
      </c>
      <c r="AL1959" t="s"/>
      <c r="AM1959" t="s"/>
      <c r="AN1959" t="s">
        <v>88</v>
      </c>
      <c r="AO1959" t="s"/>
      <c r="AP1959" t="n">
        <v>403</v>
      </c>
      <c r="AQ1959" t="s">
        <v>89</v>
      </c>
      <c r="AR1959" t="s"/>
      <c r="AS1959" t="s"/>
      <c r="AT1959" t="s">
        <v>90</v>
      </c>
      <c r="AU1959" t="s"/>
      <c r="AV1959" t="s"/>
      <c r="AW1959" t="s"/>
      <c r="AX1959" t="s"/>
      <c r="AY1959" t="n">
        <v>2071732</v>
      </c>
      <c r="AZ1959" t="s">
        <v>2407</v>
      </c>
      <c r="BA1959" t="s"/>
      <c r="BB1959" t="n">
        <v>153570</v>
      </c>
      <c r="BC1959" t="n">
        <v>13.34268</v>
      </c>
      <c r="BD1959" t="n">
        <v>52.50431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92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2408</v>
      </c>
      <c r="F1960" t="n">
        <v>-1</v>
      </c>
      <c r="G1960" t="s">
        <v>74</v>
      </c>
      <c r="H1960" t="s">
        <v>75</v>
      </c>
      <c r="I1960" t="s"/>
      <c r="J1960" t="s">
        <v>74</v>
      </c>
      <c r="K1960" t="n">
        <v>62.91</v>
      </c>
      <c r="L1960" t="s">
        <v>76</v>
      </c>
      <c r="M1960" t="s"/>
      <c r="N1960" t="s">
        <v>158</v>
      </c>
      <c r="O1960" t="s">
        <v>78</v>
      </c>
      <c r="P1960" t="s">
        <v>2408</v>
      </c>
      <c r="Q1960" t="s"/>
      <c r="R1960" t="s">
        <v>114</v>
      </c>
      <c r="S1960" t="s">
        <v>2409</v>
      </c>
      <c r="T1960" t="s">
        <v>81</v>
      </c>
      <c r="U1960" t="s">
        <v>82</v>
      </c>
      <c r="V1960" t="s">
        <v>83</v>
      </c>
      <c r="W1960" t="s">
        <v>84</v>
      </c>
      <c r="X1960" t="s"/>
      <c r="Y1960" t="s">
        <v>85</v>
      </c>
      <c r="Z1960">
        <f>HYPERLINK("https://hotelmonitor-cachepage.eclerx.com/savepage/tk_1544426686228709_sr_2399.html","info")</f>
        <v/>
      </c>
      <c r="AA1960" t="n">
        <v>-2071512</v>
      </c>
      <c r="AB1960" t="s"/>
      <c r="AC1960" t="s"/>
      <c r="AD1960" t="s">
        <v>86</v>
      </c>
      <c r="AE1960" t="s"/>
      <c r="AF1960" t="s"/>
      <c r="AG1960" t="s"/>
      <c r="AH1960" t="s"/>
      <c r="AI1960" t="s"/>
      <c r="AJ1960" t="s"/>
      <c r="AK1960" t="s">
        <v>87</v>
      </c>
      <c r="AL1960" t="s"/>
      <c r="AM1960" t="s"/>
      <c r="AN1960" t="s">
        <v>88</v>
      </c>
      <c r="AO1960" t="s"/>
      <c r="AP1960" t="n">
        <v>183</v>
      </c>
      <c r="AQ1960" t="s">
        <v>89</v>
      </c>
      <c r="AR1960" t="s"/>
      <c r="AS1960" t="s"/>
      <c r="AT1960" t="s">
        <v>90</v>
      </c>
      <c r="AU1960" t="s"/>
      <c r="AV1960" t="s"/>
      <c r="AW1960" t="s"/>
      <c r="AX1960" t="s"/>
      <c r="AY1960" t="n">
        <v>2071512</v>
      </c>
      <c r="AZ1960" t="s">
        <v>2410</v>
      </c>
      <c r="BA1960" t="s"/>
      <c r="BB1960" t="n">
        <v>41804</v>
      </c>
      <c r="BC1960" t="n">
        <v>13.508582</v>
      </c>
      <c r="BD1960" t="n">
        <v>52.543358</v>
      </c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92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2408</v>
      </c>
      <c r="F1961" t="n">
        <v>-1</v>
      </c>
      <c r="G1961" t="s">
        <v>74</v>
      </c>
      <c r="H1961" t="s">
        <v>75</v>
      </c>
      <c r="I1961" t="s"/>
      <c r="J1961" t="s">
        <v>74</v>
      </c>
      <c r="K1961" t="n">
        <v>69.90000000000001</v>
      </c>
      <c r="L1961" t="s">
        <v>76</v>
      </c>
      <c r="M1961" t="s"/>
      <c r="N1961" t="s">
        <v>121</v>
      </c>
      <c r="O1961" t="s">
        <v>78</v>
      </c>
      <c r="P1961" t="s">
        <v>2408</v>
      </c>
      <c r="Q1961" t="s"/>
      <c r="R1961" t="s">
        <v>114</v>
      </c>
      <c r="S1961" t="s">
        <v>2411</v>
      </c>
      <c r="T1961" t="s">
        <v>81</v>
      </c>
      <c r="U1961" t="s">
        <v>82</v>
      </c>
      <c r="V1961" t="s">
        <v>83</v>
      </c>
      <c r="W1961" t="s">
        <v>84</v>
      </c>
      <c r="X1961" t="s"/>
      <c r="Y1961" t="s">
        <v>85</v>
      </c>
      <c r="Z1961">
        <f>HYPERLINK("https://hotelmonitor-cachepage.eclerx.com/savepage/tk_1544426686228709_sr_2399.html","info")</f>
        <v/>
      </c>
      <c r="AA1961" t="n">
        <v>-2071512</v>
      </c>
      <c r="AB1961" t="s"/>
      <c r="AC1961" t="s"/>
      <c r="AD1961" t="s">
        <v>86</v>
      </c>
      <c r="AE1961" t="s"/>
      <c r="AF1961" t="s"/>
      <c r="AG1961" t="s"/>
      <c r="AH1961" t="s"/>
      <c r="AI1961" t="s"/>
      <c r="AJ1961" t="s"/>
      <c r="AK1961" t="s">
        <v>87</v>
      </c>
      <c r="AL1961" t="s"/>
      <c r="AM1961" t="s"/>
      <c r="AN1961" t="s">
        <v>88</v>
      </c>
      <c r="AO1961" t="s"/>
      <c r="AP1961" t="n">
        <v>183</v>
      </c>
      <c r="AQ1961" t="s">
        <v>89</v>
      </c>
      <c r="AR1961" t="s"/>
      <c r="AS1961" t="s"/>
      <c r="AT1961" t="s">
        <v>90</v>
      </c>
      <c r="AU1961" t="s"/>
      <c r="AV1961" t="s"/>
      <c r="AW1961" t="s"/>
      <c r="AX1961" t="s"/>
      <c r="AY1961" t="n">
        <v>2071512</v>
      </c>
      <c r="AZ1961" t="s">
        <v>2410</v>
      </c>
      <c r="BA1961" t="s"/>
      <c r="BB1961" t="n">
        <v>41804</v>
      </c>
      <c r="BC1961" t="n">
        <v>13.508582</v>
      </c>
      <c r="BD1961" t="n">
        <v>52.543358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92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2408</v>
      </c>
      <c r="F1962" t="n">
        <v>-1</v>
      </c>
      <c r="G1962" t="s">
        <v>74</v>
      </c>
      <c r="H1962" t="s">
        <v>75</v>
      </c>
      <c r="I1962" t="s"/>
      <c r="J1962" t="s">
        <v>74</v>
      </c>
      <c r="K1962" t="n">
        <v>79.90000000000001</v>
      </c>
      <c r="L1962" t="s">
        <v>76</v>
      </c>
      <c r="M1962" t="s"/>
      <c r="N1962" t="s">
        <v>244</v>
      </c>
      <c r="O1962" t="s">
        <v>78</v>
      </c>
      <c r="P1962" t="s">
        <v>2408</v>
      </c>
      <c r="Q1962" t="s"/>
      <c r="R1962" t="s">
        <v>114</v>
      </c>
      <c r="S1962" t="s">
        <v>2412</v>
      </c>
      <c r="T1962" t="s">
        <v>81</v>
      </c>
      <c r="U1962" t="s">
        <v>82</v>
      </c>
      <c r="V1962" t="s">
        <v>83</v>
      </c>
      <c r="W1962" t="s">
        <v>84</v>
      </c>
      <c r="X1962" t="s"/>
      <c r="Y1962" t="s">
        <v>85</v>
      </c>
      <c r="Z1962">
        <f>HYPERLINK("https://hotelmonitor-cachepage.eclerx.com/savepage/tk_1544426686228709_sr_2399.html","info")</f>
        <v/>
      </c>
      <c r="AA1962" t="n">
        <v>-2071512</v>
      </c>
      <c r="AB1962" t="s"/>
      <c r="AC1962" t="s"/>
      <c r="AD1962" t="s">
        <v>86</v>
      </c>
      <c r="AE1962" t="s"/>
      <c r="AF1962" t="s"/>
      <c r="AG1962" t="s"/>
      <c r="AH1962" t="s"/>
      <c r="AI1962" t="s"/>
      <c r="AJ1962" t="s"/>
      <c r="AK1962" t="s">
        <v>87</v>
      </c>
      <c r="AL1962" t="s"/>
      <c r="AM1962" t="s"/>
      <c r="AN1962" t="s">
        <v>88</v>
      </c>
      <c r="AO1962" t="s"/>
      <c r="AP1962" t="n">
        <v>183</v>
      </c>
      <c r="AQ1962" t="s">
        <v>89</v>
      </c>
      <c r="AR1962" t="s"/>
      <c r="AS1962" t="s"/>
      <c r="AT1962" t="s">
        <v>90</v>
      </c>
      <c r="AU1962" t="s"/>
      <c r="AV1962" t="s"/>
      <c r="AW1962" t="s"/>
      <c r="AX1962" t="s"/>
      <c r="AY1962" t="n">
        <v>2071512</v>
      </c>
      <c r="AZ1962" t="s">
        <v>2410</v>
      </c>
      <c r="BA1962" t="s"/>
      <c r="BB1962" t="n">
        <v>41804</v>
      </c>
      <c r="BC1962" t="n">
        <v>13.508582</v>
      </c>
      <c r="BD1962" t="n">
        <v>52.543358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92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2413</v>
      </c>
      <c r="F1963" t="n">
        <v>-1</v>
      </c>
      <c r="G1963" t="s">
        <v>74</v>
      </c>
      <c r="H1963" t="s">
        <v>75</v>
      </c>
      <c r="I1963" t="s"/>
      <c r="J1963" t="s">
        <v>74</v>
      </c>
      <c r="K1963" t="n">
        <v>79</v>
      </c>
      <c r="L1963" t="s">
        <v>76</v>
      </c>
      <c r="M1963" t="s"/>
      <c r="N1963" t="s">
        <v>121</v>
      </c>
      <c r="O1963" t="s">
        <v>78</v>
      </c>
      <c r="P1963" t="s">
        <v>2413</v>
      </c>
      <c r="Q1963" t="s"/>
      <c r="R1963" t="s">
        <v>114</v>
      </c>
      <c r="S1963" t="s">
        <v>342</v>
      </c>
      <c r="T1963" t="s">
        <v>81</v>
      </c>
      <c r="U1963" t="s">
        <v>82</v>
      </c>
      <c r="V1963" t="s">
        <v>83</v>
      </c>
      <c r="W1963" t="s">
        <v>108</v>
      </c>
      <c r="X1963" t="s"/>
      <c r="Y1963" t="s">
        <v>85</v>
      </c>
      <c r="Z1963">
        <f>HYPERLINK("https://hotelmonitor-cachepage.eclerx.com/savepage/tk_15444269274639769_sr_2399.html","info")</f>
        <v/>
      </c>
      <c r="AA1963" t="n">
        <v>-3423338</v>
      </c>
      <c r="AB1963" t="s"/>
      <c r="AC1963" t="s"/>
      <c r="AD1963" t="s">
        <v>86</v>
      </c>
      <c r="AE1963" t="s"/>
      <c r="AF1963" t="s"/>
      <c r="AG1963" t="s"/>
      <c r="AH1963" t="s"/>
      <c r="AI1963" t="s"/>
      <c r="AJ1963" t="s"/>
      <c r="AK1963" t="s">
        <v>87</v>
      </c>
      <c r="AL1963" t="s"/>
      <c r="AM1963" t="s"/>
      <c r="AN1963" t="s">
        <v>88</v>
      </c>
      <c r="AO1963" t="s"/>
      <c r="AP1963" t="n">
        <v>251</v>
      </c>
      <c r="AQ1963" t="s">
        <v>89</v>
      </c>
      <c r="AR1963" t="s"/>
      <c r="AS1963" t="s"/>
      <c r="AT1963" t="s">
        <v>90</v>
      </c>
      <c r="AU1963" t="s"/>
      <c r="AV1963" t="s"/>
      <c r="AW1963" t="s"/>
      <c r="AX1963" t="s"/>
      <c r="AY1963" t="n">
        <v>3423338</v>
      </c>
      <c r="AZ1963" t="s">
        <v>2414</v>
      </c>
      <c r="BA1963" t="s"/>
      <c r="BB1963" t="n">
        <v>254390</v>
      </c>
      <c r="BC1963" t="n">
        <v>13.337036</v>
      </c>
      <c r="BD1963" t="n">
        <v>52.500675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92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2415</v>
      </c>
      <c r="F1964" t="n">
        <v>-1</v>
      </c>
      <c r="G1964" t="s">
        <v>74</v>
      </c>
      <c r="H1964" t="s">
        <v>75</v>
      </c>
      <c r="I1964" t="s"/>
      <c r="J1964" t="s">
        <v>74</v>
      </c>
      <c r="K1964" t="n">
        <v>71.5</v>
      </c>
      <c r="L1964" t="s">
        <v>76</v>
      </c>
      <c r="M1964" t="s"/>
      <c r="N1964" t="s">
        <v>158</v>
      </c>
      <c r="O1964" t="s">
        <v>78</v>
      </c>
      <c r="P1964" t="s">
        <v>2415</v>
      </c>
      <c r="Q1964" t="s"/>
      <c r="R1964" t="s">
        <v>119</v>
      </c>
      <c r="S1964" t="s">
        <v>744</v>
      </c>
      <c r="T1964" t="s">
        <v>81</v>
      </c>
      <c r="U1964" t="s">
        <v>82</v>
      </c>
      <c r="V1964" t="s">
        <v>83</v>
      </c>
      <c r="W1964" t="s">
        <v>84</v>
      </c>
      <c r="X1964" t="s"/>
      <c r="Y1964" t="s">
        <v>85</v>
      </c>
      <c r="Z1964">
        <f>HYPERLINK("https://hotelmonitor-cachepage.eclerx.com/savepage/tk_15444266758432658_sr_2399.html","info")</f>
        <v/>
      </c>
      <c r="AA1964" t="n">
        <v>-2071604</v>
      </c>
      <c r="AB1964" t="s"/>
      <c r="AC1964" t="s"/>
      <c r="AD1964" t="s">
        <v>86</v>
      </c>
      <c r="AE1964" t="s"/>
      <c r="AF1964" t="s"/>
      <c r="AG1964" t="s"/>
      <c r="AH1964" t="s"/>
      <c r="AI1964" t="s"/>
      <c r="AJ1964" t="s"/>
      <c r="AK1964" t="s">
        <v>87</v>
      </c>
      <c r="AL1964" t="s"/>
      <c r="AM1964" t="s"/>
      <c r="AN1964" t="s">
        <v>88</v>
      </c>
      <c r="AO1964" t="s"/>
      <c r="AP1964" t="n">
        <v>180</v>
      </c>
      <c r="AQ1964" t="s">
        <v>89</v>
      </c>
      <c r="AR1964" t="s"/>
      <c r="AS1964" t="s"/>
      <c r="AT1964" t="s">
        <v>90</v>
      </c>
      <c r="AU1964" t="s"/>
      <c r="AV1964" t="s"/>
      <c r="AW1964" t="s"/>
      <c r="AX1964" t="s"/>
      <c r="AY1964" t="n">
        <v>2071604</v>
      </c>
      <c r="AZ1964" t="s">
        <v>2416</v>
      </c>
      <c r="BA1964" t="s"/>
      <c r="BB1964" t="n">
        <v>6839</v>
      </c>
      <c r="BC1964" t="n">
        <v>13.331949</v>
      </c>
      <c r="BD1964" t="n">
        <v>52.523421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92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2415</v>
      </c>
      <c r="F1965" t="n">
        <v>-1</v>
      </c>
      <c r="G1965" t="s">
        <v>74</v>
      </c>
      <c r="H1965" t="s">
        <v>75</v>
      </c>
      <c r="I1965" t="s"/>
      <c r="J1965" t="s">
        <v>74</v>
      </c>
      <c r="K1965" t="n">
        <v>81</v>
      </c>
      <c r="L1965" t="s">
        <v>76</v>
      </c>
      <c r="M1965" t="s"/>
      <c r="N1965" t="s">
        <v>999</v>
      </c>
      <c r="O1965" t="s">
        <v>78</v>
      </c>
      <c r="P1965" t="s">
        <v>2415</v>
      </c>
      <c r="Q1965" t="s"/>
      <c r="R1965" t="s">
        <v>119</v>
      </c>
      <c r="S1965" t="s">
        <v>410</v>
      </c>
      <c r="T1965" t="s">
        <v>81</v>
      </c>
      <c r="U1965" t="s">
        <v>82</v>
      </c>
      <c r="V1965" t="s">
        <v>83</v>
      </c>
      <c r="W1965" t="s">
        <v>84</v>
      </c>
      <c r="X1965" t="s"/>
      <c r="Y1965" t="s">
        <v>85</v>
      </c>
      <c r="Z1965">
        <f>HYPERLINK("https://hotelmonitor-cachepage.eclerx.com/savepage/tk_15444266758432658_sr_2399.html","info")</f>
        <v/>
      </c>
      <c r="AA1965" t="n">
        <v>-2071604</v>
      </c>
      <c r="AB1965" t="s"/>
      <c r="AC1965" t="s"/>
      <c r="AD1965" t="s">
        <v>86</v>
      </c>
      <c r="AE1965" t="s"/>
      <c r="AF1965" t="s"/>
      <c r="AG1965" t="s"/>
      <c r="AH1965" t="s"/>
      <c r="AI1965" t="s"/>
      <c r="AJ1965" t="s"/>
      <c r="AK1965" t="s">
        <v>87</v>
      </c>
      <c r="AL1965" t="s"/>
      <c r="AM1965" t="s"/>
      <c r="AN1965" t="s">
        <v>88</v>
      </c>
      <c r="AO1965" t="s"/>
      <c r="AP1965" t="n">
        <v>180</v>
      </c>
      <c r="AQ1965" t="s">
        <v>89</v>
      </c>
      <c r="AR1965" t="s"/>
      <c r="AS1965" t="s"/>
      <c r="AT1965" t="s">
        <v>90</v>
      </c>
      <c r="AU1965" t="s"/>
      <c r="AV1965" t="s"/>
      <c r="AW1965" t="s"/>
      <c r="AX1965" t="s"/>
      <c r="AY1965" t="n">
        <v>2071604</v>
      </c>
      <c r="AZ1965" t="s">
        <v>2416</v>
      </c>
      <c r="BA1965" t="s"/>
      <c r="BB1965" t="n">
        <v>6839</v>
      </c>
      <c r="BC1965" t="n">
        <v>13.331949</v>
      </c>
      <c r="BD1965" t="n">
        <v>52.523421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92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2415</v>
      </c>
      <c r="F1966" t="n">
        <v>-1</v>
      </c>
      <c r="G1966" t="s">
        <v>74</v>
      </c>
      <c r="H1966" t="s">
        <v>75</v>
      </c>
      <c r="I1966" t="s"/>
      <c r="J1966" t="s">
        <v>74</v>
      </c>
      <c r="K1966" t="n">
        <v>85</v>
      </c>
      <c r="L1966" t="s">
        <v>76</v>
      </c>
      <c r="M1966" t="s"/>
      <c r="N1966" t="s">
        <v>999</v>
      </c>
      <c r="O1966" t="s">
        <v>78</v>
      </c>
      <c r="P1966" t="s">
        <v>2415</v>
      </c>
      <c r="Q1966" t="s"/>
      <c r="R1966" t="s">
        <v>119</v>
      </c>
      <c r="S1966" t="s">
        <v>412</v>
      </c>
      <c r="T1966" t="s">
        <v>81</v>
      </c>
      <c r="U1966" t="s">
        <v>82</v>
      </c>
      <c r="V1966" t="s">
        <v>83</v>
      </c>
      <c r="W1966" t="s">
        <v>84</v>
      </c>
      <c r="X1966" t="s"/>
      <c r="Y1966" t="s">
        <v>85</v>
      </c>
      <c r="Z1966">
        <f>HYPERLINK("https://hotelmonitor-cachepage.eclerx.com/savepage/tk_15444266758432658_sr_2399.html","info")</f>
        <v/>
      </c>
      <c r="AA1966" t="n">
        <v>-2071604</v>
      </c>
      <c r="AB1966" t="s"/>
      <c r="AC1966" t="s"/>
      <c r="AD1966" t="s">
        <v>86</v>
      </c>
      <c r="AE1966" t="s"/>
      <c r="AF1966" t="s"/>
      <c r="AG1966" t="s"/>
      <c r="AH1966" t="s"/>
      <c r="AI1966" t="s"/>
      <c r="AJ1966" t="s"/>
      <c r="AK1966" t="s">
        <v>87</v>
      </c>
      <c r="AL1966" t="s"/>
      <c r="AM1966" t="s"/>
      <c r="AN1966" t="s">
        <v>88</v>
      </c>
      <c r="AO1966" t="s"/>
      <c r="AP1966" t="n">
        <v>180</v>
      </c>
      <c r="AQ1966" t="s">
        <v>89</v>
      </c>
      <c r="AR1966" t="s"/>
      <c r="AS1966" t="s"/>
      <c r="AT1966" t="s">
        <v>90</v>
      </c>
      <c r="AU1966" t="s"/>
      <c r="AV1966" t="s"/>
      <c r="AW1966" t="s"/>
      <c r="AX1966" t="s"/>
      <c r="AY1966" t="n">
        <v>2071604</v>
      </c>
      <c r="AZ1966" t="s">
        <v>2416</v>
      </c>
      <c r="BA1966" t="s"/>
      <c r="BB1966" t="n">
        <v>6839</v>
      </c>
      <c r="BC1966" t="n">
        <v>13.331949</v>
      </c>
      <c r="BD1966" t="n">
        <v>52.523421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92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2415</v>
      </c>
      <c r="F1967" t="n">
        <v>-1</v>
      </c>
      <c r="G1967" t="s">
        <v>74</v>
      </c>
      <c r="H1967" t="s">
        <v>75</v>
      </c>
      <c r="I1967" t="s"/>
      <c r="J1967" t="s">
        <v>74</v>
      </c>
      <c r="K1967" t="n">
        <v>95</v>
      </c>
      <c r="L1967" t="s">
        <v>76</v>
      </c>
      <c r="M1967" t="s"/>
      <c r="N1967" t="s">
        <v>623</v>
      </c>
      <c r="O1967" t="s">
        <v>78</v>
      </c>
      <c r="P1967" t="s">
        <v>2415</v>
      </c>
      <c r="Q1967" t="s"/>
      <c r="R1967" t="s">
        <v>119</v>
      </c>
      <c r="S1967" t="s">
        <v>334</v>
      </c>
      <c r="T1967" t="s">
        <v>81</v>
      </c>
      <c r="U1967" t="s">
        <v>82</v>
      </c>
      <c r="V1967" t="s">
        <v>83</v>
      </c>
      <c r="W1967" t="s">
        <v>84</v>
      </c>
      <c r="X1967" t="s"/>
      <c r="Y1967" t="s">
        <v>85</v>
      </c>
      <c r="Z1967">
        <f>HYPERLINK("https://hotelmonitor-cachepage.eclerx.com/savepage/tk_15444266758432658_sr_2399.html","info")</f>
        <v/>
      </c>
      <c r="AA1967" t="n">
        <v>-2071604</v>
      </c>
      <c r="AB1967" t="s"/>
      <c r="AC1967" t="s"/>
      <c r="AD1967" t="s">
        <v>86</v>
      </c>
      <c r="AE1967" t="s"/>
      <c r="AF1967" t="s"/>
      <c r="AG1967" t="s"/>
      <c r="AH1967" t="s"/>
      <c r="AI1967" t="s"/>
      <c r="AJ1967" t="s"/>
      <c r="AK1967" t="s">
        <v>87</v>
      </c>
      <c r="AL1967" t="s"/>
      <c r="AM1967" t="s"/>
      <c r="AN1967" t="s">
        <v>88</v>
      </c>
      <c r="AO1967" t="s"/>
      <c r="AP1967" t="n">
        <v>180</v>
      </c>
      <c r="AQ1967" t="s">
        <v>89</v>
      </c>
      <c r="AR1967" t="s"/>
      <c r="AS1967" t="s"/>
      <c r="AT1967" t="s">
        <v>90</v>
      </c>
      <c r="AU1967" t="s"/>
      <c r="AV1967" t="s"/>
      <c r="AW1967" t="s"/>
      <c r="AX1967" t="s"/>
      <c r="AY1967" t="n">
        <v>2071604</v>
      </c>
      <c r="AZ1967" t="s">
        <v>2416</v>
      </c>
      <c r="BA1967" t="s"/>
      <c r="BB1967" t="n">
        <v>6839</v>
      </c>
      <c r="BC1967" t="n">
        <v>13.331949</v>
      </c>
      <c r="BD1967" t="n">
        <v>52.523421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92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2417</v>
      </c>
      <c r="F1968" t="n">
        <v>3603776</v>
      </c>
      <c r="G1968" t="s">
        <v>74</v>
      </c>
      <c r="H1968" t="s">
        <v>75</v>
      </c>
      <c r="I1968" t="s"/>
      <c r="J1968" t="s">
        <v>74</v>
      </c>
      <c r="K1968" t="n">
        <v>60</v>
      </c>
      <c r="L1968" t="s">
        <v>76</v>
      </c>
      <c r="M1968" t="s"/>
      <c r="N1968" t="s">
        <v>963</v>
      </c>
      <c r="O1968" t="s">
        <v>78</v>
      </c>
      <c r="P1968" t="s">
        <v>2418</v>
      </c>
      <c r="Q1968" t="s"/>
      <c r="R1968" t="s">
        <v>119</v>
      </c>
      <c r="S1968" t="s">
        <v>656</v>
      </c>
      <c r="T1968" t="s">
        <v>81</v>
      </c>
      <c r="U1968" t="s">
        <v>82</v>
      </c>
      <c r="V1968" t="s">
        <v>83</v>
      </c>
      <c r="W1968" t="s">
        <v>84</v>
      </c>
      <c r="X1968" t="s"/>
      <c r="Y1968" t="s">
        <v>85</v>
      </c>
      <c r="Z1968">
        <f>HYPERLINK("https://hotelmonitor-cachepage.eclerx.com/savepage/tk_154442715235456_sr_2399.html","info")</f>
        <v/>
      </c>
      <c r="AA1968" t="n">
        <v>214584</v>
      </c>
      <c r="AB1968" t="s"/>
      <c r="AC1968" t="s"/>
      <c r="AD1968" t="s">
        <v>86</v>
      </c>
      <c r="AE1968" t="s"/>
      <c r="AF1968" t="s"/>
      <c r="AG1968" t="s"/>
      <c r="AH1968" t="s"/>
      <c r="AI1968" t="s"/>
      <c r="AJ1968" t="s"/>
      <c r="AK1968" t="s">
        <v>87</v>
      </c>
      <c r="AL1968" t="s"/>
      <c r="AM1968" t="s"/>
      <c r="AN1968" t="s">
        <v>88</v>
      </c>
      <c r="AO1968" t="s"/>
      <c r="AP1968" t="n">
        <v>319</v>
      </c>
      <c r="AQ1968" t="s">
        <v>89</v>
      </c>
      <c r="AR1968" t="s"/>
      <c r="AS1968" t="s"/>
      <c r="AT1968" t="s">
        <v>90</v>
      </c>
      <c r="AU1968" t="s"/>
      <c r="AV1968" t="s"/>
      <c r="AW1968" t="s"/>
      <c r="AX1968" t="s"/>
      <c r="AY1968" t="n">
        <v>955141</v>
      </c>
      <c r="AZ1968" t="s">
        <v>2419</v>
      </c>
      <c r="BA1968" t="s"/>
      <c r="BB1968" t="n">
        <v>26570</v>
      </c>
      <c r="BC1968" t="n">
        <v>13.309709</v>
      </c>
      <c r="BD1968" t="n">
        <v>52.500053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92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2417</v>
      </c>
      <c r="F1969" t="n">
        <v>3603776</v>
      </c>
      <c r="G1969" t="s">
        <v>74</v>
      </c>
      <c r="H1969" t="s">
        <v>75</v>
      </c>
      <c r="I1969" t="s"/>
      <c r="J1969" t="s">
        <v>74</v>
      </c>
      <c r="K1969" t="n">
        <v>82.5</v>
      </c>
      <c r="L1969" t="s">
        <v>76</v>
      </c>
      <c r="M1969" t="s"/>
      <c r="N1969" t="s">
        <v>219</v>
      </c>
      <c r="O1969" t="s">
        <v>78</v>
      </c>
      <c r="P1969" t="s">
        <v>2418</v>
      </c>
      <c r="Q1969" t="s"/>
      <c r="R1969" t="s">
        <v>119</v>
      </c>
      <c r="S1969" t="s">
        <v>985</v>
      </c>
      <c r="T1969" t="s">
        <v>81</v>
      </c>
      <c r="U1969" t="s">
        <v>82</v>
      </c>
      <c r="V1969" t="s">
        <v>83</v>
      </c>
      <c r="W1969" t="s">
        <v>84</v>
      </c>
      <c r="X1969" t="s"/>
      <c r="Y1969" t="s">
        <v>85</v>
      </c>
      <c r="Z1969">
        <f>HYPERLINK("https://hotelmonitor-cachepage.eclerx.com/savepage/tk_154442715235456_sr_2399.html","info")</f>
        <v/>
      </c>
      <c r="AA1969" t="n">
        <v>214584</v>
      </c>
      <c r="AB1969" t="s"/>
      <c r="AC1969" t="s"/>
      <c r="AD1969" t="s">
        <v>86</v>
      </c>
      <c r="AE1969" t="s"/>
      <c r="AF1969" t="s"/>
      <c r="AG1969" t="s"/>
      <c r="AH1969" t="s"/>
      <c r="AI1969" t="s"/>
      <c r="AJ1969" t="s"/>
      <c r="AK1969" t="s">
        <v>87</v>
      </c>
      <c r="AL1969" t="s"/>
      <c r="AM1969" t="s"/>
      <c r="AN1969" t="s">
        <v>88</v>
      </c>
      <c r="AO1969" t="s"/>
      <c r="AP1969" t="n">
        <v>319</v>
      </c>
      <c r="AQ1969" t="s">
        <v>89</v>
      </c>
      <c r="AR1969" t="s"/>
      <c r="AS1969" t="s"/>
      <c r="AT1969" t="s">
        <v>90</v>
      </c>
      <c r="AU1969" t="s"/>
      <c r="AV1969" t="s"/>
      <c r="AW1969" t="s"/>
      <c r="AX1969" t="s"/>
      <c r="AY1969" t="n">
        <v>955141</v>
      </c>
      <c r="AZ1969" t="s">
        <v>2419</v>
      </c>
      <c r="BA1969" t="s"/>
      <c r="BB1969" t="n">
        <v>26570</v>
      </c>
      <c r="BC1969" t="n">
        <v>13.309709</v>
      </c>
      <c r="BD1969" t="n">
        <v>52.500053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92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2420</v>
      </c>
      <c r="F1970" t="n">
        <v>-1</v>
      </c>
      <c r="G1970" t="s">
        <v>74</v>
      </c>
      <c r="H1970" t="s">
        <v>75</v>
      </c>
      <c r="I1970" t="s"/>
      <c r="J1970" t="s">
        <v>74</v>
      </c>
      <c r="K1970" t="n">
        <v>56.1</v>
      </c>
      <c r="L1970" t="s">
        <v>76</v>
      </c>
      <c r="M1970" t="s"/>
      <c r="N1970" t="s">
        <v>158</v>
      </c>
      <c r="O1970" t="s">
        <v>78</v>
      </c>
      <c r="P1970" t="s">
        <v>2420</v>
      </c>
      <c r="Q1970" t="s"/>
      <c r="R1970" t="s">
        <v>119</v>
      </c>
      <c r="S1970" t="s">
        <v>2421</v>
      </c>
      <c r="T1970" t="s">
        <v>81</v>
      </c>
      <c r="U1970" t="s">
        <v>82</v>
      </c>
      <c r="V1970" t="s">
        <v>83</v>
      </c>
      <c r="W1970" t="s">
        <v>108</v>
      </c>
      <c r="X1970" t="s"/>
      <c r="Y1970" t="s">
        <v>85</v>
      </c>
      <c r="Z1970">
        <f>HYPERLINK("https://hotelmonitor-cachepage.eclerx.com/savepage/tk_15444267809676106_sr_2399.html","info")</f>
        <v/>
      </c>
      <c r="AA1970" t="n">
        <v>-6796498</v>
      </c>
      <c r="AB1970" t="s"/>
      <c r="AC1970" t="s"/>
      <c r="AD1970" t="s">
        <v>86</v>
      </c>
      <c r="AE1970" t="s"/>
      <c r="AF1970" t="s"/>
      <c r="AG1970" t="s"/>
      <c r="AH1970" t="s"/>
      <c r="AI1970" t="s"/>
      <c r="AJ1970" t="s"/>
      <c r="AK1970" t="s">
        <v>87</v>
      </c>
      <c r="AL1970" t="s"/>
      <c r="AM1970" t="s"/>
      <c r="AN1970" t="s">
        <v>88</v>
      </c>
      <c r="AO1970" t="s"/>
      <c r="AP1970" t="n">
        <v>209</v>
      </c>
      <c r="AQ1970" t="s">
        <v>89</v>
      </c>
      <c r="AR1970" t="s"/>
      <c r="AS1970" t="s"/>
      <c r="AT1970" t="s">
        <v>90</v>
      </c>
      <c r="AU1970" t="s"/>
      <c r="AV1970" t="s"/>
      <c r="AW1970" t="s"/>
      <c r="AX1970" t="s"/>
      <c r="AY1970" t="n">
        <v>6796498</v>
      </c>
      <c r="AZ1970" t="s">
        <v>2422</v>
      </c>
      <c r="BA1970" t="s"/>
      <c r="BB1970" t="n">
        <v>44114</v>
      </c>
      <c r="BC1970" t="n">
        <v>13.384826</v>
      </c>
      <c r="BD1970" t="n">
        <v>52.464117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92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2420</v>
      </c>
      <c r="F1971" t="n">
        <v>-1</v>
      </c>
      <c r="G1971" t="s">
        <v>74</v>
      </c>
      <c r="H1971" t="s">
        <v>75</v>
      </c>
      <c r="I1971" t="s"/>
      <c r="J1971" t="s">
        <v>74</v>
      </c>
      <c r="K1971" t="n">
        <v>66</v>
      </c>
      <c r="L1971" t="s">
        <v>76</v>
      </c>
      <c r="M1971" t="s"/>
      <c r="N1971" t="s">
        <v>113</v>
      </c>
      <c r="O1971" t="s">
        <v>78</v>
      </c>
      <c r="P1971" t="s">
        <v>2420</v>
      </c>
      <c r="Q1971" t="s"/>
      <c r="R1971" t="s">
        <v>119</v>
      </c>
      <c r="S1971" t="s">
        <v>292</v>
      </c>
      <c r="T1971" t="s">
        <v>81</v>
      </c>
      <c r="U1971" t="s">
        <v>82</v>
      </c>
      <c r="V1971" t="s">
        <v>83</v>
      </c>
      <c r="W1971" t="s">
        <v>108</v>
      </c>
      <c r="X1971" t="s"/>
      <c r="Y1971" t="s">
        <v>85</v>
      </c>
      <c r="Z1971">
        <f>HYPERLINK("https://hotelmonitor-cachepage.eclerx.com/savepage/tk_15444267809676106_sr_2399.html","info")</f>
        <v/>
      </c>
      <c r="AA1971" t="n">
        <v>-6796498</v>
      </c>
      <c r="AB1971" t="s"/>
      <c r="AC1971" t="s"/>
      <c r="AD1971" t="s">
        <v>86</v>
      </c>
      <c r="AE1971" t="s"/>
      <c r="AF1971" t="s"/>
      <c r="AG1971" t="s"/>
      <c r="AH1971" t="s"/>
      <c r="AI1971" t="s"/>
      <c r="AJ1971" t="s"/>
      <c r="AK1971" t="s">
        <v>87</v>
      </c>
      <c r="AL1971" t="s"/>
      <c r="AM1971" t="s"/>
      <c r="AN1971" t="s">
        <v>88</v>
      </c>
      <c r="AO1971" t="s"/>
      <c r="AP1971" t="n">
        <v>209</v>
      </c>
      <c r="AQ1971" t="s">
        <v>89</v>
      </c>
      <c r="AR1971" t="s"/>
      <c r="AS1971" t="s"/>
      <c r="AT1971" t="s">
        <v>90</v>
      </c>
      <c r="AU1971" t="s"/>
      <c r="AV1971" t="s"/>
      <c r="AW1971" t="s"/>
      <c r="AX1971" t="s"/>
      <c r="AY1971" t="n">
        <v>6796498</v>
      </c>
      <c r="AZ1971" t="s">
        <v>2422</v>
      </c>
      <c r="BA1971" t="s"/>
      <c r="BB1971" t="n">
        <v>44114</v>
      </c>
      <c r="BC1971" t="n">
        <v>13.384826</v>
      </c>
      <c r="BD1971" t="n">
        <v>52.464117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92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2420</v>
      </c>
      <c r="F1972" t="n">
        <v>-1</v>
      </c>
      <c r="G1972" t="s">
        <v>74</v>
      </c>
      <c r="H1972" t="s">
        <v>75</v>
      </c>
      <c r="I1972" t="s"/>
      <c r="J1972" t="s">
        <v>74</v>
      </c>
      <c r="K1972" t="n">
        <v>77</v>
      </c>
      <c r="L1972" t="s">
        <v>76</v>
      </c>
      <c r="M1972" t="s"/>
      <c r="N1972" t="s">
        <v>129</v>
      </c>
      <c r="O1972" t="s">
        <v>78</v>
      </c>
      <c r="P1972" t="s">
        <v>2420</v>
      </c>
      <c r="Q1972" t="s"/>
      <c r="R1972" t="s">
        <v>119</v>
      </c>
      <c r="S1972" t="s">
        <v>408</v>
      </c>
      <c r="T1972" t="s">
        <v>81</v>
      </c>
      <c r="U1972" t="s">
        <v>82</v>
      </c>
      <c r="V1972" t="s">
        <v>83</v>
      </c>
      <c r="W1972" t="s">
        <v>108</v>
      </c>
      <c r="X1972" t="s"/>
      <c r="Y1972" t="s">
        <v>85</v>
      </c>
      <c r="Z1972">
        <f>HYPERLINK("https://hotelmonitor-cachepage.eclerx.com/savepage/tk_15444267809676106_sr_2399.html","info")</f>
        <v/>
      </c>
      <c r="AA1972" t="n">
        <v>-6796498</v>
      </c>
      <c r="AB1972" t="s"/>
      <c r="AC1972" t="s"/>
      <c r="AD1972" t="s">
        <v>86</v>
      </c>
      <c r="AE1972" t="s"/>
      <c r="AF1972" t="s"/>
      <c r="AG1972" t="s"/>
      <c r="AH1972" t="s"/>
      <c r="AI1972" t="s"/>
      <c r="AJ1972" t="s"/>
      <c r="AK1972" t="s">
        <v>87</v>
      </c>
      <c r="AL1972" t="s"/>
      <c r="AM1972" t="s"/>
      <c r="AN1972" t="s">
        <v>88</v>
      </c>
      <c r="AO1972" t="s"/>
      <c r="AP1972" t="n">
        <v>209</v>
      </c>
      <c r="AQ1972" t="s">
        <v>89</v>
      </c>
      <c r="AR1972" t="s"/>
      <c r="AS1972" t="s"/>
      <c r="AT1972" t="s">
        <v>90</v>
      </c>
      <c r="AU1972" t="s"/>
      <c r="AV1972" t="s"/>
      <c r="AW1972" t="s"/>
      <c r="AX1972" t="s"/>
      <c r="AY1972" t="n">
        <v>6796498</v>
      </c>
      <c r="AZ1972" t="s">
        <v>2422</v>
      </c>
      <c r="BA1972" t="s"/>
      <c r="BB1972" t="n">
        <v>44114</v>
      </c>
      <c r="BC1972" t="n">
        <v>13.384826</v>
      </c>
      <c r="BD1972" t="n">
        <v>52.464117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92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2423</v>
      </c>
      <c r="F1973" t="n">
        <v>-1</v>
      </c>
      <c r="G1973" t="s">
        <v>74</v>
      </c>
      <c r="H1973" t="s">
        <v>75</v>
      </c>
      <c r="I1973" t="s"/>
      <c r="J1973" t="s">
        <v>74</v>
      </c>
      <c r="K1973" t="n">
        <v>62</v>
      </c>
      <c r="L1973" t="s">
        <v>76</v>
      </c>
      <c r="M1973" t="s"/>
      <c r="N1973" t="s">
        <v>121</v>
      </c>
      <c r="O1973" t="s">
        <v>78</v>
      </c>
      <c r="P1973" t="s">
        <v>2423</v>
      </c>
      <c r="Q1973" t="s"/>
      <c r="R1973" t="s">
        <v>321</v>
      </c>
      <c r="S1973" t="s">
        <v>540</v>
      </c>
      <c r="T1973" t="s">
        <v>81</v>
      </c>
      <c r="U1973" t="s">
        <v>82</v>
      </c>
      <c r="V1973" t="s">
        <v>83</v>
      </c>
      <c r="W1973" t="s">
        <v>84</v>
      </c>
      <c r="X1973" t="s"/>
      <c r="Y1973" t="s">
        <v>85</v>
      </c>
      <c r="Z1973">
        <f>HYPERLINK("https://hotelmonitor-cachepage.eclerx.com/savepage/tk_15444268549012444_sr_2399.html","info")</f>
        <v/>
      </c>
      <c r="AA1973" t="n">
        <v>-6796922</v>
      </c>
      <c r="AB1973" t="s"/>
      <c r="AC1973" t="s"/>
      <c r="AD1973" t="s">
        <v>86</v>
      </c>
      <c r="AE1973" t="s"/>
      <c r="AF1973" t="s"/>
      <c r="AG1973" t="s"/>
      <c r="AH1973" t="s"/>
      <c r="AI1973" t="s"/>
      <c r="AJ1973" t="s"/>
      <c r="AK1973" t="s">
        <v>87</v>
      </c>
      <c r="AL1973" t="s"/>
      <c r="AM1973" t="s"/>
      <c r="AN1973" t="s">
        <v>88</v>
      </c>
      <c r="AO1973" t="s"/>
      <c r="AP1973" t="n">
        <v>230</v>
      </c>
      <c r="AQ1973" t="s">
        <v>89</v>
      </c>
      <c r="AR1973" t="s"/>
      <c r="AS1973" t="s"/>
      <c r="AT1973" t="s">
        <v>90</v>
      </c>
      <c r="AU1973" t="s"/>
      <c r="AV1973" t="s"/>
      <c r="AW1973" t="s"/>
      <c r="AX1973" t="s"/>
      <c r="AY1973" t="n">
        <v>6796922</v>
      </c>
      <c r="AZ1973" t="s">
        <v>2424</v>
      </c>
      <c r="BA1973" t="s"/>
      <c r="BB1973" t="n">
        <v>146739</v>
      </c>
      <c r="BC1973" t="n">
        <v>13.38747</v>
      </c>
      <c r="BD1973" t="n">
        <v>52.39591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92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2423</v>
      </c>
      <c r="F1974" t="n">
        <v>-1</v>
      </c>
      <c r="G1974" t="s">
        <v>74</v>
      </c>
      <c r="H1974" t="s">
        <v>75</v>
      </c>
      <c r="I1974" t="s"/>
      <c r="J1974" t="s">
        <v>74</v>
      </c>
      <c r="K1974" t="n">
        <v>90</v>
      </c>
      <c r="L1974" t="s">
        <v>76</v>
      </c>
      <c r="M1974" t="s"/>
      <c r="N1974" t="s">
        <v>583</v>
      </c>
      <c r="O1974" t="s">
        <v>78</v>
      </c>
      <c r="P1974" t="s">
        <v>2423</v>
      </c>
      <c r="Q1974" t="s"/>
      <c r="R1974" t="s">
        <v>321</v>
      </c>
      <c r="S1974" t="s">
        <v>401</v>
      </c>
      <c r="T1974" t="s">
        <v>81</v>
      </c>
      <c r="U1974" t="s">
        <v>82</v>
      </c>
      <c r="V1974" t="s">
        <v>83</v>
      </c>
      <c r="W1974" t="s">
        <v>84</v>
      </c>
      <c r="X1974" t="s"/>
      <c r="Y1974" t="s">
        <v>85</v>
      </c>
      <c r="Z1974">
        <f>HYPERLINK("https://hotelmonitor-cachepage.eclerx.com/savepage/tk_15444268549012444_sr_2399.html","info")</f>
        <v/>
      </c>
      <c r="AA1974" t="n">
        <v>-6796922</v>
      </c>
      <c r="AB1974" t="s"/>
      <c r="AC1974" t="s"/>
      <c r="AD1974" t="s">
        <v>86</v>
      </c>
      <c r="AE1974" t="s"/>
      <c r="AF1974" t="s"/>
      <c r="AG1974" t="s"/>
      <c r="AH1974" t="s"/>
      <c r="AI1974" t="s"/>
      <c r="AJ1974" t="s"/>
      <c r="AK1974" t="s">
        <v>87</v>
      </c>
      <c r="AL1974" t="s"/>
      <c r="AM1974" t="s"/>
      <c r="AN1974" t="s">
        <v>88</v>
      </c>
      <c r="AO1974" t="s"/>
      <c r="AP1974" t="n">
        <v>230</v>
      </c>
      <c r="AQ1974" t="s">
        <v>89</v>
      </c>
      <c r="AR1974" t="s"/>
      <c r="AS1974" t="s"/>
      <c r="AT1974" t="s">
        <v>90</v>
      </c>
      <c r="AU1974" t="s"/>
      <c r="AV1974" t="s"/>
      <c r="AW1974" t="s"/>
      <c r="AX1974" t="s"/>
      <c r="AY1974" t="n">
        <v>6796922</v>
      </c>
      <c r="AZ1974" t="s">
        <v>2424</v>
      </c>
      <c r="BA1974" t="s"/>
      <c r="BB1974" t="n">
        <v>146739</v>
      </c>
      <c r="BC1974" t="n">
        <v>13.38747</v>
      </c>
      <c r="BD1974" t="n">
        <v>52.39591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92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2425</v>
      </c>
      <c r="F1975" t="n">
        <v>6295791</v>
      </c>
      <c r="G1975" t="s">
        <v>74</v>
      </c>
      <c r="H1975" t="s">
        <v>75</v>
      </c>
      <c r="I1975" t="s"/>
      <c r="J1975" t="s">
        <v>74</v>
      </c>
      <c r="K1975" t="n">
        <v>71.40000000000001</v>
      </c>
      <c r="L1975" t="s">
        <v>76</v>
      </c>
      <c r="M1975" t="s"/>
      <c r="N1975" t="s">
        <v>158</v>
      </c>
      <c r="O1975" t="s">
        <v>78</v>
      </c>
      <c r="P1975" t="s">
        <v>2426</v>
      </c>
      <c r="Q1975" t="s"/>
      <c r="R1975" t="s">
        <v>119</v>
      </c>
      <c r="S1975" t="s">
        <v>1642</v>
      </c>
      <c r="T1975" t="s">
        <v>81</v>
      </c>
      <c r="U1975" t="s">
        <v>82</v>
      </c>
      <c r="V1975" t="s">
        <v>83</v>
      </c>
      <c r="W1975" t="s">
        <v>84</v>
      </c>
      <c r="X1975" t="s"/>
      <c r="Y1975" t="s">
        <v>85</v>
      </c>
      <c r="Z1975">
        <f>HYPERLINK("https://hotelmonitor-cachepage.eclerx.com/savepage/tk_15444274501301084_sr_2399.html","info")</f>
        <v/>
      </c>
      <c r="AA1975" t="n">
        <v>273005</v>
      </c>
      <c r="AB1975" t="s"/>
      <c r="AC1975" t="s"/>
      <c r="AD1975" t="s">
        <v>86</v>
      </c>
      <c r="AE1975" t="s"/>
      <c r="AF1975" t="s"/>
      <c r="AG1975" t="s"/>
      <c r="AH1975" t="s"/>
      <c r="AI1975" t="s"/>
      <c r="AJ1975" t="s"/>
      <c r="AK1975" t="s">
        <v>87</v>
      </c>
      <c r="AL1975" t="s"/>
      <c r="AM1975" t="s"/>
      <c r="AN1975" t="s">
        <v>88</v>
      </c>
      <c r="AO1975" t="s"/>
      <c r="AP1975" t="n">
        <v>409</v>
      </c>
      <c r="AQ1975" t="s">
        <v>89</v>
      </c>
      <c r="AR1975" t="s"/>
      <c r="AS1975" t="s"/>
      <c r="AT1975" t="s">
        <v>90</v>
      </c>
      <c r="AU1975" t="s"/>
      <c r="AV1975" t="s"/>
      <c r="AW1975" t="s"/>
      <c r="AX1975" t="s"/>
      <c r="AY1975" t="n">
        <v>2071795</v>
      </c>
      <c r="AZ1975" t="s">
        <v>2427</v>
      </c>
      <c r="BA1975" t="s"/>
      <c r="BB1975" t="n">
        <v>5625</v>
      </c>
      <c r="BC1975" t="n">
        <v>13.328526</v>
      </c>
      <c r="BD1975" t="n">
        <v>52.489693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92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2425</v>
      </c>
      <c r="F1976" t="n">
        <v>6295791</v>
      </c>
      <c r="G1976" t="s">
        <v>74</v>
      </c>
      <c r="H1976" t="s">
        <v>75</v>
      </c>
      <c r="I1976" t="s"/>
      <c r="J1976" t="s">
        <v>74</v>
      </c>
      <c r="K1976" t="n">
        <v>89.25</v>
      </c>
      <c r="L1976" t="s">
        <v>76</v>
      </c>
      <c r="M1976" t="s"/>
      <c r="N1976" t="s">
        <v>999</v>
      </c>
      <c r="O1976" t="s">
        <v>78</v>
      </c>
      <c r="P1976" t="s">
        <v>2426</v>
      </c>
      <c r="Q1976" t="s"/>
      <c r="R1976" t="s">
        <v>119</v>
      </c>
      <c r="S1976" t="s">
        <v>203</v>
      </c>
      <c r="T1976" t="s">
        <v>81</v>
      </c>
      <c r="U1976" t="s">
        <v>82</v>
      </c>
      <c r="V1976" t="s">
        <v>83</v>
      </c>
      <c r="W1976" t="s">
        <v>84</v>
      </c>
      <c r="X1976" t="s"/>
      <c r="Y1976" t="s">
        <v>85</v>
      </c>
      <c r="Z1976">
        <f>HYPERLINK("https://hotelmonitor-cachepage.eclerx.com/savepage/tk_15444274501301084_sr_2399.html","info")</f>
        <v/>
      </c>
      <c r="AA1976" t="n">
        <v>273005</v>
      </c>
      <c r="AB1976" t="s"/>
      <c r="AC1976" t="s"/>
      <c r="AD1976" t="s">
        <v>86</v>
      </c>
      <c r="AE1976" t="s"/>
      <c r="AF1976" t="s"/>
      <c r="AG1976" t="s"/>
      <c r="AH1976" t="s"/>
      <c r="AI1976" t="s"/>
      <c r="AJ1976" t="s"/>
      <c r="AK1976" t="s">
        <v>87</v>
      </c>
      <c r="AL1976" t="s"/>
      <c r="AM1976" t="s"/>
      <c r="AN1976" t="s">
        <v>88</v>
      </c>
      <c r="AO1976" t="s"/>
      <c r="AP1976" t="n">
        <v>409</v>
      </c>
      <c r="AQ1976" t="s">
        <v>89</v>
      </c>
      <c r="AR1976" t="s"/>
      <c r="AS1976" t="s"/>
      <c r="AT1976" t="s">
        <v>90</v>
      </c>
      <c r="AU1976" t="s"/>
      <c r="AV1976" t="s"/>
      <c r="AW1976" t="s"/>
      <c r="AX1976" t="s"/>
      <c r="AY1976" t="n">
        <v>2071795</v>
      </c>
      <c r="AZ1976" t="s">
        <v>2427</v>
      </c>
      <c r="BA1976" t="s"/>
      <c r="BB1976" t="n">
        <v>5625</v>
      </c>
      <c r="BC1976" t="n">
        <v>13.328526</v>
      </c>
      <c r="BD1976" t="n">
        <v>52.489693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92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2425</v>
      </c>
      <c r="F1977" t="n">
        <v>6295791</v>
      </c>
      <c r="G1977" t="s">
        <v>74</v>
      </c>
      <c r="H1977" t="s">
        <v>75</v>
      </c>
      <c r="I1977" t="s"/>
      <c r="J1977" t="s">
        <v>74</v>
      </c>
      <c r="K1977" t="n">
        <v>94.5</v>
      </c>
      <c r="L1977" t="s">
        <v>76</v>
      </c>
      <c r="M1977" t="s"/>
      <c r="N1977" t="s">
        <v>673</v>
      </c>
      <c r="O1977" t="s">
        <v>78</v>
      </c>
      <c r="P1977" t="s">
        <v>2426</v>
      </c>
      <c r="Q1977" t="s"/>
      <c r="R1977" t="s">
        <v>119</v>
      </c>
      <c r="S1977" t="s">
        <v>1058</v>
      </c>
      <c r="T1977" t="s">
        <v>81</v>
      </c>
      <c r="U1977" t="s">
        <v>82</v>
      </c>
      <c r="V1977" t="s">
        <v>83</v>
      </c>
      <c r="W1977" t="s">
        <v>84</v>
      </c>
      <c r="X1977" t="s"/>
      <c r="Y1977" t="s">
        <v>85</v>
      </c>
      <c r="Z1977">
        <f>HYPERLINK("https://hotelmonitor-cachepage.eclerx.com/savepage/tk_15444274501301084_sr_2399.html","info")</f>
        <v/>
      </c>
      <c r="AA1977" t="n">
        <v>273005</v>
      </c>
      <c r="AB1977" t="s"/>
      <c r="AC1977" t="s"/>
      <c r="AD1977" t="s">
        <v>86</v>
      </c>
      <c r="AE1977" t="s"/>
      <c r="AF1977" t="s"/>
      <c r="AG1977" t="s"/>
      <c r="AH1977" t="s"/>
      <c r="AI1977" t="s"/>
      <c r="AJ1977" t="s"/>
      <c r="AK1977" t="s">
        <v>87</v>
      </c>
      <c r="AL1977" t="s"/>
      <c r="AM1977" t="s"/>
      <c r="AN1977" t="s">
        <v>88</v>
      </c>
      <c r="AO1977" t="s"/>
      <c r="AP1977" t="n">
        <v>409</v>
      </c>
      <c r="AQ1977" t="s">
        <v>89</v>
      </c>
      <c r="AR1977" t="s"/>
      <c r="AS1977" t="s"/>
      <c r="AT1977" t="s">
        <v>90</v>
      </c>
      <c r="AU1977" t="s"/>
      <c r="AV1977" t="s"/>
      <c r="AW1977" t="s"/>
      <c r="AX1977" t="s"/>
      <c r="AY1977" t="n">
        <v>2071795</v>
      </c>
      <c r="AZ1977" t="s">
        <v>2427</v>
      </c>
      <c r="BA1977" t="s"/>
      <c r="BB1977" t="n">
        <v>5625</v>
      </c>
      <c r="BC1977" t="n">
        <v>13.328526</v>
      </c>
      <c r="BD1977" t="n">
        <v>52.489693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92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2425</v>
      </c>
      <c r="F1978" t="n">
        <v>6295791</v>
      </c>
      <c r="G1978" t="s">
        <v>74</v>
      </c>
      <c r="H1978" t="s">
        <v>75</v>
      </c>
      <c r="I1978" t="s"/>
      <c r="J1978" t="s">
        <v>74</v>
      </c>
      <c r="K1978" t="n">
        <v>105</v>
      </c>
      <c r="L1978" t="s">
        <v>76</v>
      </c>
      <c r="M1978" t="s"/>
      <c r="N1978" t="s">
        <v>129</v>
      </c>
      <c r="O1978" t="s">
        <v>78</v>
      </c>
      <c r="P1978" t="s">
        <v>2426</v>
      </c>
      <c r="Q1978" t="s"/>
      <c r="R1978" t="s">
        <v>119</v>
      </c>
      <c r="S1978" t="s">
        <v>1059</v>
      </c>
      <c r="T1978" t="s">
        <v>81</v>
      </c>
      <c r="U1978" t="s">
        <v>82</v>
      </c>
      <c r="V1978" t="s">
        <v>83</v>
      </c>
      <c r="W1978" t="s">
        <v>84</v>
      </c>
      <c r="X1978" t="s"/>
      <c r="Y1978" t="s">
        <v>85</v>
      </c>
      <c r="Z1978">
        <f>HYPERLINK("https://hotelmonitor-cachepage.eclerx.com/savepage/tk_15444274501301084_sr_2399.html","info")</f>
        <v/>
      </c>
      <c r="AA1978" t="n">
        <v>273005</v>
      </c>
      <c r="AB1978" t="s"/>
      <c r="AC1978" t="s"/>
      <c r="AD1978" t="s">
        <v>86</v>
      </c>
      <c r="AE1978" t="s"/>
      <c r="AF1978" t="s"/>
      <c r="AG1978" t="s"/>
      <c r="AH1978" t="s"/>
      <c r="AI1978" t="s"/>
      <c r="AJ1978" t="s"/>
      <c r="AK1978" t="s">
        <v>87</v>
      </c>
      <c r="AL1978" t="s"/>
      <c r="AM1978" t="s"/>
      <c r="AN1978" t="s">
        <v>88</v>
      </c>
      <c r="AO1978" t="s"/>
      <c r="AP1978" t="n">
        <v>409</v>
      </c>
      <c r="AQ1978" t="s">
        <v>89</v>
      </c>
      <c r="AR1978" t="s"/>
      <c r="AS1978" t="s"/>
      <c r="AT1978" t="s">
        <v>90</v>
      </c>
      <c r="AU1978" t="s"/>
      <c r="AV1978" t="s"/>
      <c r="AW1978" t="s"/>
      <c r="AX1978" t="s"/>
      <c r="AY1978" t="n">
        <v>2071795</v>
      </c>
      <c r="AZ1978" t="s">
        <v>2427</v>
      </c>
      <c r="BA1978" t="s"/>
      <c r="BB1978" t="n">
        <v>5625</v>
      </c>
      <c r="BC1978" t="n">
        <v>13.328526</v>
      </c>
      <c r="BD1978" t="n">
        <v>52.489693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92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2425</v>
      </c>
      <c r="F1979" t="n">
        <v>6295791</v>
      </c>
      <c r="G1979" t="s">
        <v>74</v>
      </c>
      <c r="H1979" t="s">
        <v>75</v>
      </c>
      <c r="I1979" t="s"/>
      <c r="J1979" t="s">
        <v>74</v>
      </c>
      <c r="K1979" t="n">
        <v>107.1</v>
      </c>
      <c r="L1979" t="s">
        <v>76</v>
      </c>
      <c r="M1979" t="s"/>
      <c r="N1979" t="s">
        <v>624</v>
      </c>
      <c r="O1979" t="s">
        <v>78</v>
      </c>
      <c r="P1979" t="s">
        <v>2426</v>
      </c>
      <c r="Q1979" t="s"/>
      <c r="R1979" t="s">
        <v>119</v>
      </c>
      <c r="S1979" t="s">
        <v>205</v>
      </c>
      <c r="T1979" t="s">
        <v>81</v>
      </c>
      <c r="U1979" t="s">
        <v>82</v>
      </c>
      <c r="V1979" t="s">
        <v>83</v>
      </c>
      <c r="W1979" t="s">
        <v>84</v>
      </c>
      <c r="X1979" t="s"/>
      <c r="Y1979" t="s">
        <v>85</v>
      </c>
      <c r="Z1979">
        <f>HYPERLINK("https://hotelmonitor-cachepage.eclerx.com/savepage/tk_15444274501301084_sr_2399.html","info")</f>
        <v/>
      </c>
      <c r="AA1979" t="n">
        <v>273005</v>
      </c>
      <c r="AB1979" t="s"/>
      <c r="AC1979" t="s"/>
      <c r="AD1979" t="s">
        <v>86</v>
      </c>
      <c r="AE1979" t="s"/>
      <c r="AF1979" t="s"/>
      <c r="AG1979" t="s"/>
      <c r="AH1979" t="s"/>
      <c r="AI1979" t="s"/>
      <c r="AJ1979" t="s"/>
      <c r="AK1979" t="s">
        <v>87</v>
      </c>
      <c r="AL1979" t="s"/>
      <c r="AM1979" t="s"/>
      <c r="AN1979" t="s">
        <v>88</v>
      </c>
      <c r="AO1979" t="s"/>
      <c r="AP1979" t="n">
        <v>409</v>
      </c>
      <c r="AQ1979" t="s">
        <v>89</v>
      </c>
      <c r="AR1979" t="s"/>
      <c r="AS1979" t="s"/>
      <c r="AT1979" t="s">
        <v>90</v>
      </c>
      <c r="AU1979" t="s"/>
      <c r="AV1979" t="s"/>
      <c r="AW1979" t="s"/>
      <c r="AX1979" t="s"/>
      <c r="AY1979" t="n">
        <v>2071795</v>
      </c>
      <c r="AZ1979" t="s">
        <v>2427</v>
      </c>
      <c r="BA1979" t="s"/>
      <c r="BB1979" t="n">
        <v>5625</v>
      </c>
      <c r="BC1979" t="n">
        <v>13.328526</v>
      </c>
      <c r="BD1979" t="n">
        <v>52.489693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92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2425</v>
      </c>
      <c r="F1980" t="n">
        <v>6295791</v>
      </c>
      <c r="G1980" t="s">
        <v>74</v>
      </c>
      <c r="H1980" t="s">
        <v>75</v>
      </c>
      <c r="I1980" t="s"/>
      <c r="J1980" t="s">
        <v>74</v>
      </c>
      <c r="K1980" t="n">
        <v>126</v>
      </c>
      <c r="L1980" t="s">
        <v>76</v>
      </c>
      <c r="M1980" t="s"/>
      <c r="N1980" t="s">
        <v>392</v>
      </c>
      <c r="O1980" t="s">
        <v>78</v>
      </c>
      <c r="P1980" t="s">
        <v>2426</v>
      </c>
      <c r="Q1980" t="s"/>
      <c r="R1980" t="s">
        <v>119</v>
      </c>
      <c r="S1980" t="s">
        <v>464</v>
      </c>
      <c r="T1980" t="s">
        <v>81</v>
      </c>
      <c r="U1980" t="s">
        <v>82</v>
      </c>
      <c r="V1980" t="s">
        <v>83</v>
      </c>
      <c r="W1980" t="s">
        <v>84</v>
      </c>
      <c r="X1980" t="s"/>
      <c r="Y1980" t="s">
        <v>85</v>
      </c>
      <c r="Z1980">
        <f>HYPERLINK("https://hotelmonitor-cachepage.eclerx.com/savepage/tk_15444274501301084_sr_2399.html","info")</f>
        <v/>
      </c>
      <c r="AA1980" t="n">
        <v>273005</v>
      </c>
      <c r="AB1980" t="s"/>
      <c r="AC1980" t="s"/>
      <c r="AD1980" t="s">
        <v>86</v>
      </c>
      <c r="AE1980" t="s"/>
      <c r="AF1980" t="s"/>
      <c r="AG1980" t="s"/>
      <c r="AH1980" t="s"/>
      <c r="AI1980" t="s"/>
      <c r="AJ1980" t="s"/>
      <c r="AK1980" t="s">
        <v>87</v>
      </c>
      <c r="AL1980" t="s"/>
      <c r="AM1980" t="s"/>
      <c r="AN1980" t="s">
        <v>88</v>
      </c>
      <c r="AO1980" t="s"/>
      <c r="AP1980" t="n">
        <v>409</v>
      </c>
      <c r="AQ1980" t="s">
        <v>89</v>
      </c>
      <c r="AR1980" t="s"/>
      <c r="AS1980" t="s"/>
      <c r="AT1980" t="s">
        <v>90</v>
      </c>
      <c r="AU1980" t="s"/>
      <c r="AV1980" t="s"/>
      <c r="AW1980" t="s"/>
      <c r="AX1980" t="s"/>
      <c r="AY1980" t="n">
        <v>2071795</v>
      </c>
      <c r="AZ1980" t="s">
        <v>2427</v>
      </c>
      <c r="BA1980" t="s"/>
      <c r="BB1980" t="n">
        <v>5625</v>
      </c>
      <c r="BC1980" t="n">
        <v>13.328526</v>
      </c>
      <c r="BD1980" t="n">
        <v>52.489693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92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2425</v>
      </c>
      <c r="F1981" t="n">
        <v>6295791</v>
      </c>
      <c r="G1981" t="s">
        <v>74</v>
      </c>
      <c r="H1981" t="s">
        <v>75</v>
      </c>
      <c r="I1981" t="s"/>
      <c r="J1981" t="s">
        <v>74</v>
      </c>
      <c r="K1981" t="n">
        <v>127</v>
      </c>
      <c r="L1981" t="s">
        <v>76</v>
      </c>
      <c r="M1981" t="s"/>
      <c r="N1981" t="s">
        <v>999</v>
      </c>
      <c r="O1981" t="s">
        <v>78</v>
      </c>
      <c r="P1981" t="s">
        <v>2426</v>
      </c>
      <c r="Q1981" t="s"/>
      <c r="R1981" t="s">
        <v>119</v>
      </c>
      <c r="S1981" t="s">
        <v>125</v>
      </c>
      <c r="T1981" t="s">
        <v>81</v>
      </c>
      <c r="U1981" t="s">
        <v>82</v>
      </c>
      <c r="V1981" t="s">
        <v>83</v>
      </c>
      <c r="W1981" t="s">
        <v>108</v>
      </c>
      <c r="X1981" t="s"/>
      <c r="Y1981" t="s">
        <v>85</v>
      </c>
      <c r="Z1981">
        <f>HYPERLINK("https://hotelmonitor-cachepage.eclerx.com/savepage/tk_15444274501301084_sr_2399.html","info")</f>
        <v/>
      </c>
      <c r="AA1981" t="n">
        <v>273005</v>
      </c>
      <c r="AB1981" t="s"/>
      <c r="AC1981" t="s"/>
      <c r="AD1981" t="s">
        <v>86</v>
      </c>
      <c r="AE1981" t="s"/>
      <c r="AF1981" t="s"/>
      <c r="AG1981" t="s"/>
      <c r="AH1981" t="s"/>
      <c r="AI1981" t="s"/>
      <c r="AJ1981" t="s"/>
      <c r="AK1981" t="s">
        <v>87</v>
      </c>
      <c r="AL1981" t="s"/>
      <c r="AM1981" t="s"/>
      <c r="AN1981" t="s">
        <v>88</v>
      </c>
      <c r="AO1981" t="s"/>
      <c r="AP1981" t="n">
        <v>409</v>
      </c>
      <c r="AQ1981" t="s">
        <v>89</v>
      </c>
      <c r="AR1981" t="s"/>
      <c r="AS1981" t="s"/>
      <c r="AT1981" t="s">
        <v>90</v>
      </c>
      <c r="AU1981" t="s"/>
      <c r="AV1981" t="s"/>
      <c r="AW1981" t="s"/>
      <c r="AX1981" t="s"/>
      <c r="AY1981" t="n">
        <v>2071795</v>
      </c>
      <c r="AZ1981" t="s">
        <v>2427</v>
      </c>
      <c r="BA1981" t="s"/>
      <c r="BB1981" t="n">
        <v>5625</v>
      </c>
      <c r="BC1981" t="n">
        <v>13.328526</v>
      </c>
      <c r="BD1981" t="n">
        <v>52.489693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92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2425</v>
      </c>
      <c r="F1982" t="n">
        <v>6295791</v>
      </c>
      <c r="G1982" t="s">
        <v>74</v>
      </c>
      <c r="H1982" t="s">
        <v>75</v>
      </c>
      <c r="I1982" t="s"/>
      <c r="J1982" t="s">
        <v>74</v>
      </c>
      <c r="K1982" t="n">
        <v>148</v>
      </c>
      <c r="L1982" t="s">
        <v>76</v>
      </c>
      <c r="M1982" t="s"/>
      <c r="N1982" t="s">
        <v>624</v>
      </c>
      <c r="O1982" t="s">
        <v>78</v>
      </c>
      <c r="P1982" t="s">
        <v>2426</v>
      </c>
      <c r="Q1982" t="s"/>
      <c r="R1982" t="s">
        <v>119</v>
      </c>
      <c r="S1982" t="s">
        <v>391</v>
      </c>
      <c r="T1982" t="s">
        <v>81</v>
      </c>
      <c r="U1982" t="s">
        <v>82</v>
      </c>
      <c r="V1982" t="s">
        <v>83</v>
      </c>
      <c r="W1982" t="s">
        <v>108</v>
      </c>
      <c r="X1982" t="s"/>
      <c r="Y1982" t="s">
        <v>85</v>
      </c>
      <c r="Z1982">
        <f>HYPERLINK("https://hotelmonitor-cachepage.eclerx.com/savepage/tk_15444274501301084_sr_2399.html","info")</f>
        <v/>
      </c>
      <c r="AA1982" t="n">
        <v>273005</v>
      </c>
      <c r="AB1982" t="s"/>
      <c r="AC1982" t="s"/>
      <c r="AD1982" t="s">
        <v>86</v>
      </c>
      <c r="AE1982" t="s"/>
      <c r="AF1982" t="s"/>
      <c r="AG1982" t="s"/>
      <c r="AH1982" t="s"/>
      <c r="AI1982" t="s"/>
      <c r="AJ1982" t="s"/>
      <c r="AK1982" t="s">
        <v>87</v>
      </c>
      <c r="AL1982" t="s"/>
      <c r="AM1982" t="s"/>
      <c r="AN1982" t="s">
        <v>88</v>
      </c>
      <c r="AO1982" t="s"/>
      <c r="AP1982" t="n">
        <v>409</v>
      </c>
      <c r="AQ1982" t="s">
        <v>89</v>
      </c>
      <c r="AR1982" t="s"/>
      <c r="AS1982" t="s"/>
      <c r="AT1982" t="s">
        <v>90</v>
      </c>
      <c r="AU1982" t="s"/>
      <c r="AV1982" t="s"/>
      <c r="AW1982" t="s"/>
      <c r="AX1982" t="s"/>
      <c r="AY1982" t="n">
        <v>2071795</v>
      </c>
      <c r="AZ1982" t="s">
        <v>2427</v>
      </c>
      <c r="BA1982" t="s"/>
      <c r="BB1982" t="n">
        <v>5625</v>
      </c>
      <c r="BC1982" t="n">
        <v>13.328526</v>
      </c>
      <c r="BD1982" t="n">
        <v>52.489693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92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2428</v>
      </c>
      <c r="F1983" t="n">
        <v>-1</v>
      </c>
      <c r="G1983" t="s">
        <v>74</v>
      </c>
      <c r="H1983" t="s">
        <v>75</v>
      </c>
      <c r="I1983" t="s"/>
      <c r="J1983" t="s">
        <v>74</v>
      </c>
      <c r="K1983" t="n">
        <v>196.5</v>
      </c>
      <c r="L1983" t="s">
        <v>76</v>
      </c>
      <c r="M1983" t="s"/>
      <c r="N1983" t="s">
        <v>219</v>
      </c>
      <c r="O1983" t="s">
        <v>78</v>
      </c>
      <c r="P1983" t="s">
        <v>2428</v>
      </c>
      <c r="Q1983" t="s"/>
      <c r="R1983" t="s">
        <v>119</v>
      </c>
      <c r="S1983" t="s">
        <v>2429</v>
      </c>
      <c r="T1983" t="s">
        <v>81</v>
      </c>
      <c r="U1983" t="s">
        <v>82</v>
      </c>
      <c r="V1983" t="s">
        <v>83</v>
      </c>
      <c r="W1983" t="s">
        <v>108</v>
      </c>
      <c r="X1983" t="s"/>
      <c r="Y1983" t="s">
        <v>85</v>
      </c>
      <c r="Z1983">
        <f>HYPERLINK("https://hotelmonitor-cachepage.eclerx.com/savepage/tk_15444273148166535_sr_2399.html","info")</f>
        <v/>
      </c>
      <c r="AA1983" t="n">
        <v>-6796576</v>
      </c>
      <c r="AB1983" t="s"/>
      <c r="AC1983" t="s"/>
      <c r="AD1983" t="s">
        <v>86</v>
      </c>
      <c r="AE1983" t="s"/>
      <c r="AF1983" t="s"/>
      <c r="AG1983" t="s"/>
      <c r="AH1983" t="s"/>
      <c r="AI1983" t="s"/>
      <c r="AJ1983" t="s"/>
      <c r="AK1983" t="s">
        <v>87</v>
      </c>
      <c r="AL1983" t="s"/>
      <c r="AM1983" t="s"/>
      <c r="AN1983" t="s">
        <v>88</v>
      </c>
      <c r="AO1983" t="s"/>
      <c r="AP1983" t="n">
        <v>367</v>
      </c>
      <c r="AQ1983" t="s">
        <v>89</v>
      </c>
      <c r="AR1983" t="s"/>
      <c r="AS1983" t="s"/>
      <c r="AT1983" t="s">
        <v>90</v>
      </c>
      <c r="AU1983" t="s"/>
      <c r="AV1983" t="s"/>
      <c r="AW1983" t="s"/>
      <c r="AX1983" t="s"/>
      <c r="AY1983" t="n">
        <v>6796576</v>
      </c>
      <c r="AZ1983" t="s">
        <v>2430</v>
      </c>
      <c r="BA1983" t="s"/>
      <c r="BB1983" t="n">
        <v>153644</v>
      </c>
      <c r="BC1983" t="n">
        <v>13.32894</v>
      </c>
      <c r="BD1983" t="n">
        <v>52.50239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92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2431</v>
      </c>
      <c r="F1984" t="n">
        <v>-1</v>
      </c>
      <c r="G1984" t="s">
        <v>74</v>
      </c>
      <c r="H1984" t="s">
        <v>75</v>
      </c>
      <c r="I1984" t="s"/>
      <c r="J1984" t="s">
        <v>74</v>
      </c>
      <c r="K1984" t="n">
        <v>225</v>
      </c>
      <c r="L1984" t="s">
        <v>76</v>
      </c>
      <c r="M1984" t="s"/>
      <c r="N1984" t="s">
        <v>2432</v>
      </c>
      <c r="O1984" t="s">
        <v>78</v>
      </c>
      <c r="P1984" t="s">
        <v>2431</v>
      </c>
      <c r="Q1984" t="s"/>
      <c r="R1984" t="s">
        <v>277</v>
      </c>
      <c r="S1984" t="s">
        <v>634</v>
      </c>
      <c r="T1984" t="s">
        <v>81</v>
      </c>
      <c r="U1984" t="s">
        <v>82</v>
      </c>
      <c r="V1984" t="s">
        <v>83</v>
      </c>
      <c r="W1984" t="s">
        <v>84</v>
      </c>
      <c r="X1984" t="s"/>
      <c r="Y1984" t="s">
        <v>85</v>
      </c>
      <c r="Z1984">
        <f>HYPERLINK("https://hotelmonitor-cachepage.eclerx.com/savepage/tk_15444270207774665_sr_2399.html","info")</f>
        <v/>
      </c>
      <c r="AA1984" t="n">
        <v>-6500517</v>
      </c>
      <c r="AB1984" t="s"/>
      <c r="AC1984" t="s"/>
      <c r="AD1984" t="s">
        <v>86</v>
      </c>
      <c r="AE1984" t="s"/>
      <c r="AF1984" t="s"/>
      <c r="AG1984" t="s"/>
      <c r="AH1984" t="s"/>
      <c r="AI1984" t="s"/>
      <c r="AJ1984" t="s"/>
      <c r="AK1984" t="s">
        <v>87</v>
      </c>
      <c r="AL1984" t="s"/>
      <c r="AM1984" t="s"/>
      <c r="AN1984" t="s">
        <v>88</v>
      </c>
      <c r="AO1984" t="s"/>
      <c r="AP1984" t="n">
        <v>281</v>
      </c>
      <c r="AQ1984" t="s">
        <v>89</v>
      </c>
      <c r="AR1984" t="s"/>
      <c r="AS1984" t="s"/>
      <c r="AT1984" t="s">
        <v>90</v>
      </c>
      <c r="AU1984" t="s"/>
      <c r="AV1984" t="s"/>
      <c r="AW1984" t="s"/>
      <c r="AX1984" t="s"/>
      <c r="AY1984" t="n">
        <v>6500517</v>
      </c>
      <c r="AZ1984" t="s">
        <v>2433</v>
      </c>
      <c r="BA1984" t="s"/>
      <c r="BB1984" t="n">
        <v>535561</v>
      </c>
      <c r="BC1984" t="n">
        <v>13.346217</v>
      </c>
      <c r="BD1984" t="n">
        <v>52.509408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92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2431</v>
      </c>
      <c r="F1985" t="n">
        <v>-1</v>
      </c>
      <c r="G1985" t="s">
        <v>74</v>
      </c>
      <c r="H1985" t="s">
        <v>75</v>
      </c>
      <c r="I1985" t="s"/>
      <c r="J1985" t="s">
        <v>74</v>
      </c>
      <c r="K1985" t="n">
        <v>250</v>
      </c>
      <c r="L1985" t="s">
        <v>76</v>
      </c>
      <c r="M1985" t="s"/>
      <c r="N1985" t="s">
        <v>2434</v>
      </c>
      <c r="O1985" t="s">
        <v>78</v>
      </c>
      <c r="P1985" t="s">
        <v>2431</v>
      </c>
      <c r="Q1985" t="s"/>
      <c r="R1985" t="s">
        <v>277</v>
      </c>
      <c r="S1985" t="s">
        <v>2435</v>
      </c>
      <c r="T1985" t="s">
        <v>81</v>
      </c>
      <c r="U1985" t="s">
        <v>82</v>
      </c>
      <c r="V1985" t="s">
        <v>83</v>
      </c>
      <c r="W1985" t="s">
        <v>84</v>
      </c>
      <c r="X1985" t="s"/>
      <c r="Y1985" t="s">
        <v>85</v>
      </c>
      <c r="Z1985">
        <f>HYPERLINK("https://hotelmonitor-cachepage.eclerx.com/savepage/tk_15444270207774665_sr_2399.html","info")</f>
        <v/>
      </c>
      <c r="AA1985" t="n">
        <v>-6500517</v>
      </c>
      <c r="AB1985" t="s"/>
      <c r="AC1985" t="s"/>
      <c r="AD1985" t="s">
        <v>86</v>
      </c>
      <c r="AE1985" t="s"/>
      <c r="AF1985" t="s"/>
      <c r="AG1985" t="s"/>
      <c r="AH1985" t="s"/>
      <c r="AI1985" t="s"/>
      <c r="AJ1985" t="s"/>
      <c r="AK1985" t="s">
        <v>87</v>
      </c>
      <c r="AL1985" t="s"/>
      <c r="AM1985" t="s"/>
      <c r="AN1985" t="s">
        <v>88</v>
      </c>
      <c r="AO1985" t="s"/>
      <c r="AP1985" t="n">
        <v>281</v>
      </c>
      <c r="AQ1985" t="s">
        <v>89</v>
      </c>
      <c r="AR1985" t="s"/>
      <c r="AS1985" t="s"/>
      <c r="AT1985" t="s">
        <v>90</v>
      </c>
      <c r="AU1985" t="s"/>
      <c r="AV1985" t="s"/>
      <c r="AW1985" t="s"/>
      <c r="AX1985" t="s"/>
      <c r="AY1985" t="n">
        <v>6500517</v>
      </c>
      <c r="AZ1985" t="s">
        <v>2433</v>
      </c>
      <c r="BA1985" t="s"/>
      <c r="BB1985" t="n">
        <v>535561</v>
      </c>
      <c r="BC1985" t="n">
        <v>13.346217</v>
      </c>
      <c r="BD1985" t="n">
        <v>52.509408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92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2431</v>
      </c>
      <c r="F1986" t="n">
        <v>-1</v>
      </c>
      <c r="G1986" t="s">
        <v>74</v>
      </c>
      <c r="H1986" t="s">
        <v>75</v>
      </c>
      <c r="I1986" t="s"/>
      <c r="J1986" t="s">
        <v>74</v>
      </c>
      <c r="K1986" t="n">
        <v>237.5</v>
      </c>
      <c r="L1986" t="s">
        <v>76</v>
      </c>
      <c r="M1986" t="s"/>
      <c r="N1986" t="s">
        <v>2436</v>
      </c>
      <c r="O1986" t="s">
        <v>78</v>
      </c>
      <c r="P1986" t="s">
        <v>2431</v>
      </c>
      <c r="Q1986" t="s"/>
      <c r="R1986" t="s">
        <v>277</v>
      </c>
      <c r="S1986" t="s">
        <v>2437</v>
      </c>
      <c r="T1986" t="s">
        <v>81</v>
      </c>
      <c r="U1986" t="s">
        <v>82</v>
      </c>
      <c r="V1986" t="s">
        <v>83</v>
      </c>
      <c r="W1986" t="s">
        <v>84</v>
      </c>
      <c r="X1986" t="s"/>
      <c r="Y1986" t="s">
        <v>85</v>
      </c>
      <c r="Z1986">
        <f>HYPERLINK("https://hotelmonitor-cachepage.eclerx.com/savepage/tk_15444270207774665_sr_2399.html","info")</f>
        <v/>
      </c>
      <c r="AA1986" t="n">
        <v>-6500517</v>
      </c>
      <c r="AB1986" t="s"/>
      <c r="AC1986" t="s"/>
      <c r="AD1986" t="s">
        <v>86</v>
      </c>
      <c r="AE1986" t="s"/>
      <c r="AF1986" t="s"/>
      <c r="AG1986" t="s"/>
      <c r="AH1986" t="s"/>
      <c r="AI1986" t="s"/>
      <c r="AJ1986" t="s"/>
      <c r="AK1986" t="s">
        <v>87</v>
      </c>
      <c r="AL1986" t="s"/>
      <c r="AM1986" t="s"/>
      <c r="AN1986" t="s">
        <v>88</v>
      </c>
      <c r="AO1986" t="s"/>
      <c r="AP1986" t="n">
        <v>281</v>
      </c>
      <c r="AQ1986" t="s">
        <v>89</v>
      </c>
      <c r="AR1986" t="s"/>
      <c r="AS1986" t="s"/>
      <c r="AT1986" t="s">
        <v>90</v>
      </c>
      <c r="AU1986" t="s"/>
      <c r="AV1986" t="s"/>
      <c r="AW1986" t="s"/>
      <c r="AX1986" t="s"/>
      <c r="AY1986" t="n">
        <v>6500517</v>
      </c>
      <c r="AZ1986" t="s">
        <v>2433</v>
      </c>
      <c r="BA1986" t="s"/>
      <c r="BB1986" t="n">
        <v>535561</v>
      </c>
      <c r="BC1986" t="n">
        <v>13.346217</v>
      </c>
      <c r="BD1986" t="n">
        <v>52.509408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92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2431</v>
      </c>
      <c r="F1987" t="n">
        <v>-1</v>
      </c>
      <c r="G1987" t="s">
        <v>74</v>
      </c>
      <c r="H1987" t="s">
        <v>75</v>
      </c>
      <c r="I1987" t="s"/>
      <c r="J1987" t="s">
        <v>74</v>
      </c>
      <c r="K1987" t="n">
        <v>237.5</v>
      </c>
      <c r="L1987" t="s">
        <v>76</v>
      </c>
      <c r="M1987" t="s"/>
      <c r="N1987" t="s">
        <v>2436</v>
      </c>
      <c r="O1987" t="s">
        <v>78</v>
      </c>
      <c r="P1987" t="s">
        <v>2431</v>
      </c>
      <c r="Q1987" t="s"/>
      <c r="R1987" t="s">
        <v>277</v>
      </c>
      <c r="S1987" t="s">
        <v>2437</v>
      </c>
      <c r="T1987" t="s">
        <v>81</v>
      </c>
      <c r="U1987" t="s">
        <v>82</v>
      </c>
      <c r="V1987" t="s">
        <v>83</v>
      </c>
      <c r="W1987" t="s">
        <v>84</v>
      </c>
      <c r="X1987" t="s"/>
      <c r="Y1987" t="s">
        <v>85</v>
      </c>
      <c r="Z1987">
        <f>HYPERLINK("https://hotelmonitor-cachepage.eclerx.com/savepage/tk_15444270207774665_sr_2399.html","info")</f>
        <v/>
      </c>
      <c r="AA1987" t="n">
        <v>-6500517</v>
      </c>
      <c r="AB1987" t="s"/>
      <c r="AC1987" t="s"/>
      <c r="AD1987" t="s">
        <v>86</v>
      </c>
      <c r="AE1987" t="s"/>
      <c r="AF1987" t="s"/>
      <c r="AG1987" t="s"/>
      <c r="AH1987" t="s"/>
      <c r="AI1987" t="s"/>
      <c r="AJ1987" t="s"/>
      <c r="AK1987" t="s">
        <v>87</v>
      </c>
      <c r="AL1987" t="s"/>
      <c r="AM1987" t="s"/>
      <c r="AN1987" t="s">
        <v>88</v>
      </c>
      <c r="AO1987" t="s"/>
      <c r="AP1987" t="n">
        <v>281</v>
      </c>
      <c r="AQ1987" t="s">
        <v>89</v>
      </c>
      <c r="AR1987" t="s"/>
      <c r="AS1987" t="s"/>
      <c r="AT1987" t="s">
        <v>90</v>
      </c>
      <c r="AU1987" t="s"/>
      <c r="AV1987" t="s"/>
      <c r="AW1987" t="s"/>
      <c r="AX1987" t="s"/>
      <c r="AY1987" t="n">
        <v>6500517</v>
      </c>
      <c r="AZ1987" t="s">
        <v>2433</v>
      </c>
      <c r="BA1987" t="s"/>
      <c r="BB1987" t="n">
        <v>535561</v>
      </c>
      <c r="BC1987" t="n">
        <v>13.346217</v>
      </c>
      <c r="BD1987" t="n">
        <v>52.509408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92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2431</v>
      </c>
      <c r="F1988" t="n">
        <v>-1</v>
      </c>
      <c r="G1988" t="s">
        <v>74</v>
      </c>
      <c r="H1988" t="s">
        <v>75</v>
      </c>
      <c r="I1988" t="s"/>
      <c r="J1988" t="s">
        <v>74</v>
      </c>
      <c r="K1988" t="n">
        <v>250</v>
      </c>
      <c r="L1988" t="s">
        <v>76</v>
      </c>
      <c r="M1988" t="s"/>
      <c r="N1988" t="s">
        <v>2434</v>
      </c>
      <c r="O1988" t="s">
        <v>78</v>
      </c>
      <c r="P1988" t="s">
        <v>2431</v>
      </c>
      <c r="Q1988" t="s"/>
      <c r="R1988" t="s">
        <v>277</v>
      </c>
      <c r="S1988" t="s">
        <v>2435</v>
      </c>
      <c r="T1988" t="s">
        <v>81</v>
      </c>
      <c r="U1988" t="s">
        <v>82</v>
      </c>
      <c r="V1988" t="s">
        <v>83</v>
      </c>
      <c r="W1988" t="s">
        <v>84</v>
      </c>
      <c r="X1988" t="s"/>
      <c r="Y1988" t="s">
        <v>85</v>
      </c>
      <c r="Z1988">
        <f>HYPERLINK("https://hotelmonitor-cachepage.eclerx.com/savepage/tk_15444270207774665_sr_2399.html","info")</f>
        <v/>
      </c>
      <c r="AA1988" t="n">
        <v>-6500517</v>
      </c>
      <c r="AB1988" t="s"/>
      <c r="AC1988" t="s"/>
      <c r="AD1988" t="s">
        <v>86</v>
      </c>
      <c r="AE1988" t="s"/>
      <c r="AF1988" t="s"/>
      <c r="AG1988" t="s"/>
      <c r="AH1988" t="s"/>
      <c r="AI1988" t="s"/>
      <c r="AJ1988" t="s"/>
      <c r="AK1988" t="s">
        <v>87</v>
      </c>
      <c r="AL1988" t="s"/>
      <c r="AM1988" t="s"/>
      <c r="AN1988" t="s">
        <v>88</v>
      </c>
      <c r="AO1988" t="s"/>
      <c r="AP1988" t="n">
        <v>281</v>
      </c>
      <c r="AQ1988" t="s">
        <v>89</v>
      </c>
      <c r="AR1988" t="s"/>
      <c r="AS1988" t="s"/>
      <c r="AT1988" t="s">
        <v>90</v>
      </c>
      <c r="AU1988" t="s"/>
      <c r="AV1988" t="s"/>
      <c r="AW1988" t="s"/>
      <c r="AX1988" t="s"/>
      <c r="AY1988" t="n">
        <v>6500517</v>
      </c>
      <c r="AZ1988" t="s">
        <v>2433</v>
      </c>
      <c r="BA1988" t="s"/>
      <c r="BB1988" t="n">
        <v>535561</v>
      </c>
      <c r="BC1988" t="n">
        <v>13.346217</v>
      </c>
      <c r="BD1988" t="n">
        <v>52.509408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92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2431</v>
      </c>
      <c r="F1989" t="n">
        <v>-1</v>
      </c>
      <c r="G1989" t="s">
        <v>74</v>
      </c>
      <c r="H1989" t="s">
        <v>75</v>
      </c>
      <c r="I1989" t="s"/>
      <c r="J1989" t="s">
        <v>74</v>
      </c>
      <c r="K1989" t="n">
        <v>270</v>
      </c>
      <c r="L1989" t="s">
        <v>76</v>
      </c>
      <c r="M1989" t="s"/>
      <c r="N1989" t="s">
        <v>2438</v>
      </c>
      <c r="O1989" t="s">
        <v>78</v>
      </c>
      <c r="P1989" t="s">
        <v>2431</v>
      </c>
      <c r="Q1989" t="s"/>
      <c r="R1989" t="s">
        <v>277</v>
      </c>
      <c r="S1989" t="s">
        <v>510</v>
      </c>
      <c r="T1989" t="s">
        <v>81</v>
      </c>
      <c r="U1989" t="s">
        <v>82</v>
      </c>
      <c r="V1989" t="s">
        <v>83</v>
      </c>
      <c r="W1989" t="s">
        <v>84</v>
      </c>
      <c r="X1989" t="s"/>
      <c r="Y1989" t="s">
        <v>85</v>
      </c>
      <c r="Z1989">
        <f>HYPERLINK("https://hotelmonitor-cachepage.eclerx.com/savepage/tk_15444270207774665_sr_2399.html","info")</f>
        <v/>
      </c>
      <c r="AA1989" t="n">
        <v>-6500517</v>
      </c>
      <c r="AB1989" t="s"/>
      <c r="AC1989" t="s"/>
      <c r="AD1989" t="s">
        <v>86</v>
      </c>
      <c r="AE1989" t="s"/>
      <c r="AF1989" t="s"/>
      <c r="AG1989" t="s"/>
      <c r="AH1989" t="s"/>
      <c r="AI1989" t="s"/>
      <c r="AJ1989" t="s"/>
      <c r="AK1989" t="s">
        <v>87</v>
      </c>
      <c r="AL1989" t="s"/>
      <c r="AM1989" t="s"/>
      <c r="AN1989" t="s">
        <v>88</v>
      </c>
      <c r="AO1989" t="s"/>
      <c r="AP1989" t="n">
        <v>281</v>
      </c>
      <c r="AQ1989" t="s">
        <v>89</v>
      </c>
      <c r="AR1989" t="s"/>
      <c r="AS1989" t="s"/>
      <c r="AT1989" t="s">
        <v>90</v>
      </c>
      <c r="AU1989" t="s"/>
      <c r="AV1989" t="s"/>
      <c r="AW1989" t="s"/>
      <c r="AX1989" t="s"/>
      <c r="AY1989" t="n">
        <v>6500517</v>
      </c>
      <c r="AZ1989" t="s">
        <v>2433</v>
      </c>
      <c r="BA1989" t="s"/>
      <c r="BB1989" t="n">
        <v>535561</v>
      </c>
      <c r="BC1989" t="n">
        <v>13.346217</v>
      </c>
      <c r="BD1989" t="n">
        <v>52.509408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92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2431</v>
      </c>
      <c r="F1990" t="n">
        <v>-1</v>
      </c>
      <c r="G1990" t="s">
        <v>74</v>
      </c>
      <c r="H1990" t="s">
        <v>75</v>
      </c>
      <c r="I1990" t="s"/>
      <c r="J1990" t="s">
        <v>74</v>
      </c>
      <c r="K1990" t="n">
        <v>275</v>
      </c>
      <c r="L1990" t="s">
        <v>76</v>
      </c>
      <c r="M1990" t="s"/>
      <c r="N1990" t="s">
        <v>2436</v>
      </c>
      <c r="O1990" t="s">
        <v>78</v>
      </c>
      <c r="P1990" t="s">
        <v>2431</v>
      </c>
      <c r="Q1990" t="s"/>
      <c r="R1990" t="s">
        <v>277</v>
      </c>
      <c r="S1990" t="s">
        <v>2439</v>
      </c>
      <c r="T1990" t="s">
        <v>81</v>
      </c>
      <c r="U1990" t="s">
        <v>82</v>
      </c>
      <c r="V1990" t="s">
        <v>83</v>
      </c>
      <c r="W1990" t="s">
        <v>108</v>
      </c>
      <c r="X1990" t="s"/>
      <c r="Y1990" t="s">
        <v>85</v>
      </c>
      <c r="Z1990">
        <f>HYPERLINK("https://hotelmonitor-cachepage.eclerx.com/savepage/tk_15444270207774665_sr_2399.html","info")</f>
        <v/>
      </c>
      <c r="AA1990" t="n">
        <v>-6500517</v>
      </c>
      <c r="AB1990" t="s"/>
      <c r="AC1990" t="s"/>
      <c r="AD1990" t="s">
        <v>86</v>
      </c>
      <c r="AE1990" t="s"/>
      <c r="AF1990" t="s"/>
      <c r="AG1990" t="s"/>
      <c r="AH1990" t="s"/>
      <c r="AI1990" t="s"/>
      <c r="AJ1990" t="s"/>
      <c r="AK1990" t="s">
        <v>87</v>
      </c>
      <c r="AL1990" t="s"/>
      <c r="AM1990" t="s"/>
      <c r="AN1990" t="s">
        <v>88</v>
      </c>
      <c r="AO1990" t="s"/>
      <c r="AP1990" t="n">
        <v>281</v>
      </c>
      <c r="AQ1990" t="s">
        <v>89</v>
      </c>
      <c r="AR1990" t="s"/>
      <c r="AS1990" t="s"/>
      <c r="AT1990" t="s">
        <v>90</v>
      </c>
      <c r="AU1990" t="s"/>
      <c r="AV1990" t="s"/>
      <c r="AW1990" t="s"/>
      <c r="AX1990" t="s"/>
      <c r="AY1990" t="n">
        <v>6500517</v>
      </c>
      <c r="AZ1990" t="s">
        <v>2433</v>
      </c>
      <c r="BA1990" t="s"/>
      <c r="BB1990" t="n">
        <v>535561</v>
      </c>
      <c r="BC1990" t="n">
        <v>13.346217</v>
      </c>
      <c r="BD1990" t="n">
        <v>52.509408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92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2431</v>
      </c>
      <c r="F1991" t="n">
        <v>-1</v>
      </c>
      <c r="G1991" t="s">
        <v>74</v>
      </c>
      <c r="H1991" t="s">
        <v>75</v>
      </c>
      <c r="I1991" t="s"/>
      <c r="J1991" t="s">
        <v>74</v>
      </c>
      <c r="K1991" t="n">
        <v>285</v>
      </c>
      <c r="L1991" t="s">
        <v>76</v>
      </c>
      <c r="M1991" t="s"/>
      <c r="N1991" t="s">
        <v>2438</v>
      </c>
      <c r="O1991" t="s">
        <v>78</v>
      </c>
      <c r="P1991" t="s">
        <v>2431</v>
      </c>
      <c r="Q1991" t="s"/>
      <c r="R1991" t="s">
        <v>277</v>
      </c>
      <c r="S1991" t="s">
        <v>2440</v>
      </c>
      <c r="T1991" t="s">
        <v>81</v>
      </c>
      <c r="U1991" t="s">
        <v>82</v>
      </c>
      <c r="V1991" t="s">
        <v>83</v>
      </c>
      <c r="W1991" t="s">
        <v>84</v>
      </c>
      <c r="X1991" t="s"/>
      <c r="Y1991" t="s">
        <v>85</v>
      </c>
      <c r="Z1991">
        <f>HYPERLINK("https://hotelmonitor-cachepage.eclerx.com/savepage/tk_15444270207774665_sr_2399.html","info")</f>
        <v/>
      </c>
      <c r="AA1991" t="n">
        <v>-6500517</v>
      </c>
      <c r="AB1991" t="s"/>
      <c r="AC1991" t="s"/>
      <c r="AD1991" t="s">
        <v>86</v>
      </c>
      <c r="AE1991" t="s"/>
      <c r="AF1991" t="s"/>
      <c r="AG1991" t="s"/>
      <c r="AH1991" t="s"/>
      <c r="AI1991" t="s"/>
      <c r="AJ1991" t="s"/>
      <c r="AK1991" t="s">
        <v>87</v>
      </c>
      <c r="AL1991" t="s"/>
      <c r="AM1991" t="s"/>
      <c r="AN1991" t="s">
        <v>88</v>
      </c>
      <c r="AO1991" t="s"/>
      <c r="AP1991" t="n">
        <v>281</v>
      </c>
      <c r="AQ1991" t="s">
        <v>89</v>
      </c>
      <c r="AR1991" t="s"/>
      <c r="AS1991" t="s"/>
      <c r="AT1991" t="s">
        <v>90</v>
      </c>
      <c r="AU1991" t="s"/>
      <c r="AV1991" t="s"/>
      <c r="AW1991" t="s"/>
      <c r="AX1991" t="s"/>
      <c r="AY1991" t="n">
        <v>6500517</v>
      </c>
      <c r="AZ1991" t="s">
        <v>2433</v>
      </c>
      <c r="BA1991" t="s"/>
      <c r="BB1991" t="n">
        <v>535561</v>
      </c>
      <c r="BC1991" t="n">
        <v>13.346217</v>
      </c>
      <c r="BD1991" t="n">
        <v>52.509408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92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2431</v>
      </c>
      <c r="F1992" t="n">
        <v>-1</v>
      </c>
      <c r="G1992" t="s">
        <v>74</v>
      </c>
      <c r="H1992" t="s">
        <v>75</v>
      </c>
      <c r="I1992" t="s"/>
      <c r="J1992" t="s">
        <v>74</v>
      </c>
      <c r="K1992" t="n">
        <v>285</v>
      </c>
      <c r="L1992" t="s">
        <v>76</v>
      </c>
      <c r="M1992" t="s"/>
      <c r="N1992" t="s">
        <v>2438</v>
      </c>
      <c r="O1992" t="s">
        <v>78</v>
      </c>
      <c r="P1992" t="s">
        <v>2431</v>
      </c>
      <c r="Q1992" t="s"/>
      <c r="R1992" t="s">
        <v>277</v>
      </c>
      <c r="S1992" t="s">
        <v>2440</v>
      </c>
      <c r="T1992" t="s">
        <v>81</v>
      </c>
      <c r="U1992" t="s">
        <v>82</v>
      </c>
      <c r="V1992" t="s">
        <v>83</v>
      </c>
      <c r="W1992" t="s">
        <v>84</v>
      </c>
      <c r="X1992" t="s"/>
      <c r="Y1992" t="s">
        <v>85</v>
      </c>
      <c r="Z1992">
        <f>HYPERLINK("https://hotelmonitor-cachepage.eclerx.com/savepage/tk_15444270207774665_sr_2399.html","info")</f>
        <v/>
      </c>
      <c r="AA1992" t="n">
        <v>-6500517</v>
      </c>
      <c r="AB1992" t="s"/>
      <c r="AC1992" t="s"/>
      <c r="AD1992" t="s">
        <v>86</v>
      </c>
      <c r="AE1992" t="s"/>
      <c r="AF1992" t="s"/>
      <c r="AG1992" t="s"/>
      <c r="AH1992" t="s"/>
      <c r="AI1992" t="s"/>
      <c r="AJ1992" t="s"/>
      <c r="AK1992" t="s">
        <v>87</v>
      </c>
      <c r="AL1992" t="s"/>
      <c r="AM1992" t="s"/>
      <c r="AN1992" t="s">
        <v>88</v>
      </c>
      <c r="AO1992" t="s"/>
      <c r="AP1992" t="n">
        <v>281</v>
      </c>
      <c r="AQ1992" t="s">
        <v>89</v>
      </c>
      <c r="AR1992" t="s"/>
      <c r="AS1992" t="s"/>
      <c r="AT1992" t="s">
        <v>90</v>
      </c>
      <c r="AU1992" t="s"/>
      <c r="AV1992" t="s"/>
      <c r="AW1992" t="s"/>
      <c r="AX1992" t="s"/>
      <c r="AY1992" t="n">
        <v>6500517</v>
      </c>
      <c r="AZ1992" t="s">
        <v>2433</v>
      </c>
      <c r="BA1992" t="s"/>
      <c r="BB1992" t="n">
        <v>535561</v>
      </c>
      <c r="BC1992" t="n">
        <v>13.346217</v>
      </c>
      <c r="BD1992" t="n">
        <v>52.509408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92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2431</v>
      </c>
      <c r="F1993" t="n">
        <v>-1</v>
      </c>
      <c r="G1993" t="s">
        <v>74</v>
      </c>
      <c r="H1993" t="s">
        <v>75</v>
      </c>
      <c r="I1993" t="s"/>
      <c r="J1993" t="s">
        <v>74</v>
      </c>
      <c r="K1993" t="n">
        <v>287.5</v>
      </c>
      <c r="L1993" t="s">
        <v>76</v>
      </c>
      <c r="M1993" t="s"/>
      <c r="N1993" t="s">
        <v>2436</v>
      </c>
      <c r="O1993" t="s">
        <v>78</v>
      </c>
      <c r="P1993" t="s">
        <v>2431</v>
      </c>
      <c r="Q1993" t="s"/>
      <c r="R1993" t="s">
        <v>277</v>
      </c>
      <c r="S1993" t="s">
        <v>2441</v>
      </c>
      <c r="T1993" t="s">
        <v>81</v>
      </c>
      <c r="U1993" t="s">
        <v>82</v>
      </c>
      <c r="V1993" t="s">
        <v>83</v>
      </c>
      <c r="W1993" t="s">
        <v>108</v>
      </c>
      <c r="X1993" t="s"/>
      <c r="Y1993" t="s">
        <v>85</v>
      </c>
      <c r="Z1993">
        <f>HYPERLINK("https://hotelmonitor-cachepage.eclerx.com/savepage/tk_15444270207774665_sr_2399.html","info")</f>
        <v/>
      </c>
      <c r="AA1993" t="n">
        <v>-6500517</v>
      </c>
      <c r="AB1993" t="s"/>
      <c r="AC1993" t="s"/>
      <c r="AD1993" t="s">
        <v>86</v>
      </c>
      <c r="AE1993" t="s"/>
      <c r="AF1993" t="s"/>
      <c r="AG1993" t="s"/>
      <c r="AH1993" t="s"/>
      <c r="AI1993" t="s"/>
      <c r="AJ1993" t="s"/>
      <c r="AK1993" t="s">
        <v>87</v>
      </c>
      <c r="AL1993" t="s"/>
      <c r="AM1993" t="s"/>
      <c r="AN1993" t="s">
        <v>88</v>
      </c>
      <c r="AO1993" t="s"/>
      <c r="AP1993" t="n">
        <v>281</v>
      </c>
      <c r="AQ1993" t="s">
        <v>89</v>
      </c>
      <c r="AR1993" t="s"/>
      <c r="AS1993" t="s"/>
      <c r="AT1993" t="s">
        <v>90</v>
      </c>
      <c r="AU1993" t="s"/>
      <c r="AV1993" t="s"/>
      <c r="AW1993" t="s"/>
      <c r="AX1993" t="s"/>
      <c r="AY1993" t="n">
        <v>6500517</v>
      </c>
      <c r="AZ1993" t="s">
        <v>2433</v>
      </c>
      <c r="BA1993" t="s"/>
      <c r="BB1993" t="n">
        <v>535561</v>
      </c>
      <c r="BC1993" t="n">
        <v>13.346217</v>
      </c>
      <c r="BD1993" t="n">
        <v>52.509408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92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2431</v>
      </c>
      <c r="F1994" t="n">
        <v>-1</v>
      </c>
      <c r="G1994" t="s">
        <v>74</v>
      </c>
      <c r="H1994" t="s">
        <v>75</v>
      </c>
      <c r="I1994" t="s"/>
      <c r="J1994" t="s">
        <v>74</v>
      </c>
      <c r="K1994" t="n">
        <v>287.5</v>
      </c>
      <c r="L1994" t="s">
        <v>76</v>
      </c>
      <c r="M1994" t="s"/>
      <c r="N1994" t="s">
        <v>2436</v>
      </c>
      <c r="O1994" t="s">
        <v>78</v>
      </c>
      <c r="P1994" t="s">
        <v>2431</v>
      </c>
      <c r="Q1994" t="s"/>
      <c r="R1994" t="s">
        <v>277</v>
      </c>
      <c r="S1994" t="s">
        <v>2441</v>
      </c>
      <c r="T1994" t="s">
        <v>81</v>
      </c>
      <c r="U1994" t="s">
        <v>82</v>
      </c>
      <c r="V1994" t="s">
        <v>83</v>
      </c>
      <c r="W1994" t="s">
        <v>108</v>
      </c>
      <c r="X1994" t="s"/>
      <c r="Y1994" t="s">
        <v>85</v>
      </c>
      <c r="Z1994">
        <f>HYPERLINK("https://hotelmonitor-cachepage.eclerx.com/savepage/tk_15444270207774665_sr_2399.html","info")</f>
        <v/>
      </c>
      <c r="AA1994" t="n">
        <v>-6500517</v>
      </c>
      <c r="AB1994" t="s"/>
      <c r="AC1994" t="s"/>
      <c r="AD1994" t="s">
        <v>86</v>
      </c>
      <c r="AE1994" t="s"/>
      <c r="AF1994" t="s"/>
      <c r="AG1994" t="s"/>
      <c r="AH1994" t="s"/>
      <c r="AI1994" t="s"/>
      <c r="AJ1994" t="s"/>
      <c r="AK1994" t="s">
        <v>87</v>
      </c>
      <c r="AL1994" t="s"/>
      <c r="AM1994" t="s"/>
      <c r="AN1994" t="s">
        <v>88</v>
      </c>
      <c r="AO1994" t="s"/>
      <c r="AP1994" t="n">
        <v>281</v>
      </c>
      <c r="AQ1994" t="s">
        <v>89</v>
      </c>
      <c r="AR1994" t="s"/>
      <c r="AS1994" t="s"/>
      <c r="AT1994" t="s">
        <v>90</v>
      </c>
      <c r="AU1994" t="s"/>
      <c r="AV1994" t="s"/>
      <c r="AW1994" t="s"/>
      <c r="AX1994" t="s"/>
      <c r="AY1994" t="n">
        <v>6500517</v>
      </c>
      <c r="AZ1994" t="s">
        <v>2433</v>
      </c>
      <c r="BA1994" t="s"/>
      <c r="BB1994" t="n">
        <v>535561</v>
      </c>
      <c r="BC1994" t="n">
        <v>13.346217</v>
      </c>
      <c r="BD1994" t="n">
        <v>52.509408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92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2431</v>
      </c>
      <c r="F1995" t="n">
        <v>-1</v>
      </c>
      <c r="G1995" t="s">
        <v>74</v>
      </c>
      <c r="H1995" t="s">
        <v>75</v>
      </c>
      <c r="I1995" t="s"/>
      <c r="J1995" t="s">
        <v>74</v>
      </c>
      <c r="K1995" t="n">
        <v>300</v>
      </c>
      <c r="L1995" t="s">
        <v>76</v>
      </c>
      <c r="M1995" t="s"/>
      <c r="N1995" t="s">
        <v>2434</v>
      </c>
      <c r="O1995" t="s">
        <v>78</v>
      </c>
      <c r="P1995" t="s">
        <v>2431</v>
      </c>
      <c r="Q1995" t="s"/>
      <c r="R1995" t="s">
        <v>277</v>
      </c>
      <c r="S1995" t="s">
        <v>2442</v>
      </c>
      <c r="T1995" t="s">
        <v>81</v>
      </c>
      <c r="U1995" t="s">
        <v>82</v>
      </c>
      <c r="V1995" t="s">
        <v>83</v>
      </c>
      <c r="W1995" t="s">
        <v>108</v>
      </c>
      <c r="X1995" t="s"/>
      <c r="Y1995" t="s">
        <v>85</v>
      </c>
      <c r="Z1995">
        <f>HYPERLINK("https://hotelmonitor-cachepage.eclerx.com/savepage/tk_15444270207774665_sr_2399.html","info")</f>
        <v/>
      </c>
      <c r="AA1995" t="n">
        <v>-6500517</v>
      </c>
      <c r="AB1995" t="s"/>
      <c r="AC1995" t="s"/>
      <c r="AD1995" t="s">
        <v>86</v>
      </c>
      <c r="AE1995" t="s"/>
      <c r="AF1995" t="s"/>
      <c r="AG1995" t="s"/>
      <c r="AH1995" t="s"/>
      <c r="AI1995" t="s"/>
      <c r="AJ1995" t="s"/>
      <c r="AK1995" t="s">
        <v>87</v>
      </c>
      <c r="AL1995" t="s"/>
      <c r="AM1995" t="s"/>
      <c r="AN1995" t="s">
        <v>88</v>
      </c>
      <c r="AO1995" t="s"/>
      <c r="AP1995" t="n">
        <v>281</v>
      </c>
      <c r="AQ1995" t="s">
        <v>89</v>
      </c>
      <c r="AR1995" t="s"/>
      <c r="AS1995" t="s"/>
      <c r="AT1995" t="s">
        <v>90</v>
      </c>
      <c r="AU1995" t="s"/>
      <c r="AV1995" t="s"/>
      <c r="AW1995" t="s"/>
      <c r="AX1995" t="s"/>
      <c r="AY1995" t="n">
        <v>6500517</v>
      </c>
      <c r="AZ1995" t="s">
        <v>2433</v>
      </c>
      <c r="BA1995" t="s"/>
      <c r="BB1995" t="n">
        <v>535561</v>
      </c>
      <c r="BC1995" t="n">
        <v>13.346217</v>
      </c>
      <c r="BD1995" t="n">
        <v>52.509408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92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2431</v>
      </c>
      <c r="F1996" t="n">
        <v>-1</v>
      </c>
      <c r="G1996" t="s">
        <v>74</v>
      </c>
      <c r="H1996" t="s">
        <v>75</v>
      </c>
      <c r="I1996" t="s"/>
      <c r="J1996" t="s">
        <v>74</v>
      </c>
      <c r="K1996" t="n">
        <v>300</v>
      </c>
      <c r="L1996" t="s">
        <v>76</v>
      </c>
      <c r="M1996" t="s"/>
      <c r="N1996" t="s">
        <v>2434</v>
      </c>
      <c r="O1996" t="s">
        <v>78</v>
      </c>
      <c r="P1996" t="s">
        <v>2431</v>
      </c>
      <c r="Q1996" t="s"/>
      <c r="R1996" t="s">
        <v>277</v>
      </c>
      <c r="S1996" t="s">
        <v>2442</v>
      </c>
      <c r="T1996" t="s">
        <v>81</v>
      </c>
      <c r="U1996" t="s">
        <v>82</v>
      </c>
      <c r="V1996" t="s">
        <v>83</v>
      </c>
      <c r="W1996" t="s">
        <v>108</v>
      </c>
      <c r="X1996" t="s"/>
      <c r="Y1996" t="s">
        <v>85</v>
      </c>
      <c r="Z1996">
        <f>HYPERLINK("https://hotelmonitor-cachepage.eclerx.com/savepage/tk_15444270207774665_sr_2399.html","info")</f>
        <v/>
      </c>
      <c r="AA1996" t="n">
        <v>-6500517</v>
      </c>
      <c r="AB1996" t="s"/>
      <c r="AC1996" t="s"/>
      <c r="AD1996" t="s">
        <v>86</v>
      </c>
      <c r="AE1996" t="s"/>
      <c r="AF1996" t="s"/>
      <c r="AG1996" t="s"/>
      <c r="AH1996" t="s"/>
      <c r="AI1996" t="s"/>
      <c r="AJ1996" t="s"/>
      <c r="AK1996" t="s">
        <v>87</v>
      </c>
      <c r="AL1996" t="s"/>
      <c r="AM1996" t="s"/>
      <c r="AN1996" t="s">
        <v>88</v>
      </c>
      <c r="AO1996" t="s"/>
      <c r="AP1996" t="n">
        <v>281</v>
      </c>
      <c r="AQ1996" t="s">
        <v>89</v>
      </c>
      <c r="AR1996" t="s"/>
      <c r="AS1996" t="s"/>
      <c r="AT1996" t="s">
        <v>90</v>
      </c>
      <c r="AU1996" t="s"/>
      <c r="AV1996" t="s"/>
      <c r="AW1996" t="s"/>
      <c r="AX1996" t="s"/>
      <c r="AY1996" t="n">
        <v>6500517</v>
      </c>
      <c r="AZ1996" t="s">
        <v>2433</v>
      </c>
      <c r="BA1996" t="s"/>
      <c r="BB1996" t="n">
        <v>535561</v>
      </c>
      <c r="BC1996" t="n">
        <v>13.346217</v>
      </c>
      <c r="BD1996" t="n">
        <v>52.509408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92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2431</v>
      </c>
      <c r="F1997" t="n">
        <v>-1</v>
      </c>
      <c r="G1997" t="s">
        <v>74</v>
      </c>
      <c r="H1997" t="s">
        <v>75</v>
      </c>
      <c r="I1997" t="s"/>
      <c r="J1997" t="s">
        <v>74</v>
      </c>
      <c r="K1997" t="n">
        <v>300</v>
      </c>
      <c r="L1997" t="s">
        <v>76</v>
      </c>
      <c r="M1997" t="s"/>
      <c r="N1997" t="s">
        <v>2443</v>
      </c>
      <c r="O1997" t="s">
        <v>78</v>
      </c>
      <c r="P1997" t="s">
        <v>2431</v>
      </c>
      <c r="Q1997" t="s"/>
      <c r="R1997" t="s">
        <v>277</v>
      </c>
      <c r="S1997" t="s">
        <v>2442</v>
      </c>
      <c r="T1997" t="s">
        <v>81</v>
      </c>
      <c r="U1997" t="s">
        <v>82</v>
      </c>
      <c r="V1997" t="s">
        <v>83</v>
      </c>
      <c r="W1997" t="s">
        <v>84</v>
      </c>
      <c r="X1997" t="s"/>
      <c r="Y1997" t="s">
        <v>85</v>
      </c>
      <c r="Z1997">
        <f>HYPERLINK("https://hotelmonitor-cachepage.eclerx.com/savepage/tk_15444270207774665_sr_2399.html","info")</f>
        <v/>
      </c>
      <c r="AA1997" t="n">
        <v>-6500517</v>
      </c>
      <c r="AB1997" t="s"/>
      <c r="AC1997" t="s"/>
      <c r="AD1997" t="s">
        <v>86</v>
      </c>
      <c r="AE1997" t="s"/>
      <c r="AF1997" t="s"/>
      <c r="AG1997" t="s"/>
      <c r="AH1997" t="s"/>
      <c r="AI1997" t="s"/>
      <c r="AJ1997" t="s"/>
      <c r="AK1997" t="s">
        <v>87</v>
      </c>
      <c r="AL1997" t="s"/>
      <c r="AM1997" t="s"/>
      <c r="AN1997" t="s">
        <v>88</v>
      </c>
      <c r="AO1997" t="s"/>
      <c r="AP1997" t="n">
        <v>281</v>
      </c>
      <c r="AQ1997" t="s">
        <v>89</v>
      </c>
      <c r="AR1997" t="s"/>
      <c r="AS1997" t="s"/>
      <c r="AT1997" t="s">
        <v>90</v>
      </c>
      <c r="AU1997" t="s"/>
      <c r="AV1997" t="s"/>
      <c r="AW1997" t="s"/>
      <c r="AX1997" t="s"/>
      <c r="AY1997" t="n">
        <v>6500517</v>
      </c>
      <c r="AZ1997" t="s">
        <v>2433</v>
      </c>
      <c r="BA1997" t="s"/>
      <c r="BB1997" t="n">
        <v>535561</v>
      </c>
      <c r="BC1997" t="n">
        <v>13.346217</v>
      </c>
      <c r="BD1997" t="n">
        <v>52.509408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92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2431</v>
      </c>
      <c r="F1998" t="n">
        <v>-1</v>
      </c>
      <c r="G1998" t="s">
        <v>74</v>
      </c>
      <c r="H1998" t="s">
        <v>75</v>
      </c>
      <c r="I1998" t="s"/>
      <c r="J1998" t="s">
        <v>74</v>
      </c>
      <c r="K1998" t="n">
        <v>300</v>
      </c>
      <c r="L1998" t="s">
        <v>76</v>
      </c>
      <c r="M1998" t="s"/>
      <c r="N1998" t="s">
        <v>2443</v>
      </c>
      <c r="O1998" t="s">
        <v>78</v>
      </c>
      <c r="P1998" t="s">
        <v>2431</v>
      </c>
      <c r="Q1998" t="s"/>
      <c r="R1998" t="s">
        <v>277</v>
      </c>
      <c r="S1998" t="s">
        <v>2442</v>
      </c>
      <c r="T1998" t="s">
        <v>81</v>
      </c>
      <c r="U1998" t="s">
        <v>82</v>
      </c>
      <c r="V1998" t="s">
        <v>83</v>
      </c>
      <c r="W1998" t="s">
        <v>84</v>
      </c>
      <c r="X1998" t="s"/>
      <c r="Y1998" t="s">
        <v>85</v>
      </c>
      <c r="Z1998">
        <f>HYPERLINK("https://hotelmonitor-cachepage.eclerx.com/savepage/tk_15444270207774665_sr_2399.html","info")</f>
        <v/>
      </c>
      <c r="AA1998" t="n">
        <v>-6500517</v>
      </c>
      <c r="AB1998" t="s"/>
      <c r="AC1998" t="s"/>
      <c r="AD1998" t="s">
        <v>86</v>
      </c>
      <c r="AE1998" t="s"/>
      <c r="AF1998" t="s"/>
      <c r="AG1998" t="s"/>
      <c r="AH1998" t="s"/>
      <c r="AI1998" t="s"/>
      <c r="AJ1998" t="s"/>
      <c r="AK1998" t="s">
        <v>87</v>
      </c>
      <c r="AL1998" t="s"/>
      <c r="AM1998" t="s"/>
      <c r="AN1998" t="s">
        <v>88</v>
      </c>
      <c r="AO1998" t="s"/>
      <c r="AP1998" t="n">
        <v>281</v>
      </c>
      <c r="AQ1998" t="s">
        <v>89</v>
      </c>
      <c r="AR1998" t="s"/>
      <c r="AS1998" t="s"/>
      <c r="AT1998" t="s">
        <v>90</v>
      </c>
      <c r="AU1998" t="s"/>
      <c r="AV1998" t="s"/>
      <c r="AW1998" t="s"/>
      <c r="AX1998" t="s"/>
      <c r="AY1998" t="n">
        <v>6500517</v>
      </c>
      <c r="AZ1998" t="s">
        <v>2433</v>
      </c>
      <c r="BA1998" t="s"/>
      <c r="BB1998" t="n">
        <v>535561</v>
      </c>
      <c r="BC1998" t="n">
        <v>13.346217</v>
      </c>
      <c r="BD1998" t="n">
        <v>52.509408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92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2431</v>
      </c>
      <c r="F1999" t="n">
        <v>-1</v>
      </c>
      <c r="G1999" t="s">
        <v>74</v>
      </c>
      <c r="H1999" t="s">
        <v>75</v>
      </c>
      <c r="I1999" t="s"/>
      <c r="J1999" t="s">
        <v>74</v>
      </c>
      <c r="K1999" t="n">
        <v>320</v>
      </c>
      <c r="L1999" t="s">
        <v>76</v>
      </c>
      <c r="M1999" t="s"/>
      <c r="N1999" t="s">
        <v>2438</v>
      </c>
      <c r="O1999" t="s">
        <v>78</v>
      </c>
      <c r="P1999" t="s">
        <v>2431</v>
      </c>
      <c r="Q1999" t="s"/>
      <c r="R1999" t="s">
        <v>277</v>
      </c>
      <c r="S1999" t="s">
        <v>2444</v>
      </c>
      <c r="T1999" t="s">
        <v>81</v>
      </c>
      <c r="U1999" t="s">
        <v>82</v>
      </c>
      <c r="V1999" t="s">
        <v>83</v>
      </c>
      <c r="W1999" t="s">
        <v>108</v>
      </c>
      <c r="X1999" t="s"/>
      <c r="Y1999" t="s">
        <v>85</v>
      </c>
      <c r="Z1999">
        <f>HYPERLINK("https://hotelmonitor-cachepage.eclerx.com/savepage/tk_15444270207774665_sr_2399.html","info")</f>
        <v/>
      </c>
      <c r="AA1999" t="n">
        <v>-6500517</v>
      </c>
      <c r="AB1999" t="s"/>
      <c r="AC1999" t="s"/>
      <c r="AD1999" t="s">
        <v>86</v>
      </c>
      <c r="AE1999" t="s"/>
      <c r="AF1999" t="s"/>
      <c r="AG1999" t="s"/>
      <c r="AH1999" t="s"/>
      <c r="AI1999" t="s"/>
      <c r="AJ1999" t="s"/>
      <c r="AK1999" t="s">
        <v>87</v>
      </c>
      <c r="AL1999" t="s"/>
      <c r="AM1999" t="s"/>
      <c r="AN1999" t="s">
        <v>88</v>
      </c>
      <c r="AO1999" t="s"/>
      <c r="AP1999" t="n">
        <v>281</v>
      </c>
      <c r="AQ1999" t="s">
        <v>89</v>
      </c>
      <c r="AR1999" t="s"/>
      <c r="AS1999" t="s"/>
      <c r="AT1999" t="s">
        <v>90</v>
      </c>
      <c r="AU1999" t="s"/>
      <c r="AV1999" t="s"/>
      <c r="AW1999" t="s"/>
      <c r="AX1999" t="s"/>
      <c r="AY1999" t="n">
        <v>6500517</v>
      </c>
      <c r="AZ1999" t="s">
        <v>2433</v>
      </c>
      <c r="BA1999" t="s"/>
      <c r="BB1999" t="n">
        <v>535561</v>
      </c>
      <c r="BC1999" t="n">
        <v>13.346217</v>
      </c>
      <c r="BD1999" t="n">
        <v>52.509408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92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2431</v>
      </c>
      <c r="F2000" t="n">
        <v>-1</v>
      </c>
      <c r="G2000" t="s">
        <v>74</v>
      </c>
      <c r="H2000" t="s">
        <v>75</v>
      </c>
      <c r="I2000" t="s"/>
      <c r="J2000" t="s">
        <v>74</v>
      </c>
      <c r="K2000" t="n">
        <v>335</v>
      </c>
      <c r="L2000" t="s">
        <v>76</v>
      </c>
      <c r="M2000" t="s"/>
      <c r="N2000" t="s">
        <v>2438</v>
      </c>
      <c r="O2000" t="s">
        <v>78</v>
      </c>
      <c r="P2000" t="s">
        <v>2431</v>
      </c>
      <c r="Q2000" t="s"/>
      <c r="R2000" t="s">
        <v>277</v>
      </c>
      <c r="S2000" t="s">
        <v>2445</v>
      </c>
      <c r="T2000" t="s">
        <v>81</v>
      </c>
      <c r="U2000" t="s">
        <v>82</v>
      </c>
      <c r="V2000" t="s">
        <v>83</v>
      </c>
      <c r="W2000" t="s">
        <v>108</v>
      </c>
      <c r="X2000" t="s"/>
      <c r="Y2000" t="s">
        <v>85</v>
      </c>
      <c r="Z2000">
        <f>HYPERLINK("https://hotelmonitor-cachepage.eclerx.com/savepage/tk_15444270207774665_sr_2399.html","info")</f>
        <v/>
      </c>
      <c r="AA2000" t="n">
        <v>-6500517</v>
      </c>
      <c r="AB2000" t="s"/>
      <c r="AC2000" t="s"/>
      <c r="AD2000" t="s">
        <v>86</v>
      </c>
      <c r="AE2000" t="s"/>
      <c r="AF2000" t="s"/>
      <c r="AG2000" t="s"/>
      <c r="AH2000" t="s"/>
      <c r="AI2000" t="s"/>
      <c r="AJ2000" t="s"/>
      <c r="AK2000" t="s">
        <v>87</v>
      </c>
      <c r="AL2000" t="s"/>
      <c r="AM2000" t="s"/>
      <c r="AN2000" t="s">
        <v>88</v>
      </c>
      <c r="AO2000" t="s"/>
      <c r="AP2000" t="n">
        <v>281</v>
      </c>
      <c r="AQ2000" t="s">
        <v>89</v>
      </c>
      <c r="AR2000" t="s"/>
      <c r="AS2000" t="s"/>
      <c r="AT2000" t="s">
        <v>90</v>
      </c>
      <c r="AU2000" t="s"/>
      <c r="AV2000" t="s"/>
      <c r="AW2000" t="s"/>
      <c r="AX2000" t="s"/>
      <c r="AY2000" t="n">
        <v>6500517</v>
      </c>
      <c r="AZ2000" t="s">
        <v>2433</v>
      </c>
      <c r="BA2000" t="s"/>
      <c r="BB2000" t="n">
        <v>535561</v>
      </c>
      <c r="BC2000" t="n">
        <v>13.346217</v>
      </c>
      <c r="BD2000" t="n">
        <v>52.509408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92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2431</v>
      </c>
      <c r="F2001" t="n">
        <v>-1</v>
      </c>
      <c r="G2001" t="s">
        <v>74</v>
      </c>
      <c r="H2001" t="s">
        <v>75</v>
      </c>
      <c r="I2001" t="s"/>
      <c r="J2001" t="s">
        <v>74</v>
      </c>
      <c r="K2001" t="n">
        <v>335</v>
      </c>
      <c r="L2001" t="s">
        <v>76</v>
      </c>
      <c r="M2001" t="s"/>
      <c r="N2001" t="s">
        <v>2438</v>
      </c>
      <c r="O2001" t="s">
        <v>78</v>
      </c>
      <c r="P2001" t="s">
        <v>2431</v>
      </c>
      <c r="Q2001" t="s"/>
      <c r="R2001" t="s">
        <v>277</v>
      </c>
      <c r="S2001" t="s">
        <v>2445</v>
      </c>
      <c r="T2001" t="s">
        <v>81</v>
      </c>
      <c r="U2001" t="s">
        <v>82</v>
      </c>
      <c r="V2001" t="s">
        <v>83</v>
      </c>
      <c r="W2001" t="s">
        <v>108</v>
      </c>
      <c r="X2001" t="s"/>
      <c r="Y2001" t="s">
        <v>85</v>
      </c>
      <c r="Z2001">
        <f>HYPERLINK("https://hotelmonitor-cachepage.eclerx.com/savepage/tk_15444270207774665_sr_2399.html","info")</f>
        <v/>
      </c>
      <c r="AA2001" t="n">
        <v>-6500517</v>
      </c>
      <c r="AB2001" t="s"/>
      <c r="AC2001" t="s"/>
      <c r="AD2001" t="s">
        <v>86</v>
      </c>
      <c r="AE2001" t="s"/>
      <c r="AF2001" t="s"/>
      <c r="AG2001" t="s"/>
      <c r="AH2001" t="s"/>
      <c r="AI2001" t="s"/>
      <c r="AJ2001" t="s"/>
      <c r="AK2001" t="s">
        <v>87</v>
      </c>
      <c r="AL2001" t="s"/>
      <c r="AM2001" t="s"/>
      <c r="AN2001" t="s">
        <v>88</v>
      </c>
      <c r="AO2001" t="s"/>
      <c r="AP2001" t="n">
        <v>281</v>
      </c>
      <c r="AQ2001" t="s">
        <v>89</v>
      </c>
      <c r="AR2001" t="s"/>
      <c r="AS2001" t="s"/>
      <c r="AT2001" t="s">
        <v>90</v>
      </c>
      <c r="AU2001" t="s"/>
      <c r="AV2001" t="s"/>
      <c r="AW2001" t="s"/>
      <c r="AX2001" t="s"/>
      <c r="AY2001" t="n">
        <v>6500517</v>
      </c>
      <c r="AZ2001" t="s">
        <v>2433</v>
      </c>
      <c r="BA2001" t="s"/>
      <c r="BB2001" t="n">
        <v>535561</v>
      </c>
      <c r="BC2001" t="n">
        <v>13.346217</v>
      </c>
      <c r="BD2001" t="n">
        <v>52.509408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92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2431</v>
      </c>
      <c r="F2002" t="n">
        <v>-1</v>
      </c>
      <c r="G2002" t="s">
        <v>74</v>
      </c>
      <c r="H2002" t="s">
        <v>75</v>
      </c>
      <c r="I2002" t="s"/>
      <c r="J2002" t="s">
        <v>74</v>
      </c>
      <c r="K2002" t="n">
        <v>350</v>
      </c>
      <c r="L2002" t="s">
        <v>76</v>
      </c>
      <c r="M2002" t="s"/>
      <c r="N2002" t="s">
        <v>2443</v>
      </c>
      <c r="O2002" t="s">
        <v>78</v>
      </c>
      <c r="P2002" t="s">
        <v>2431</v>
      </c>
      <c r="Q2002" t="s"/>
      <c r="R2002" t="s">
        <v>277</v>
      </c>
      <c r="S2002" t="s">
        <v>2446</v>
      </c>
      <c r="T2002" t="s">
        <v>81</v>
      </c>
      <c r="U2002" t="s">
        <v>82</v>
      </c>
      <c r="V2002" t="s">
        <v>83</v>
      </c>
      <c r="W2002" t="s">
        <v>108</v>
      </c>
      <c r="X2002" t="s"/>
      <c r="Y2002" t="s">
        <v>85</v>
      </c>
      <c r="Z2002">
        <f>HYPERLINK("https://hotelmonitor-cachepage.eclerx.com/savepage/tk_15444270207774665_sr_2399.html","info")</f>
        <v/>
      </c>
      <c r="AA2002" t="n">
        <v>-6500517</v>
      </c>
      <c r="AB2002" t="s"/>
      <c r="AC2002" t="s"/>
      <c r="AD2002" t="s">
        <v>86</v>
      </c>
      <c r="AE2002" t="s"/>
      <c r="AF2002" t="s"/>
      <c r="AG2002" t="s"/>
      <c r="AH2002" t="s"/>
      <c r="AI2002" t="s"/>
      <c r="AJ2002" t="s"/>
      <c r="AK2002" t="s">
        <v>87</v>
      </c>
      <c r="AL2002" t="s"/>
      <c r="AM2002" t="s"/>
      <c r="AN2002" t="s">
        <v>88</v>
      </c>
      <c r="AO2002" t="s"/>
      <c r="AP2002" t="n">
        <v>281</v>
      </c>
      <c r="AQ2002" t="s">
        <v>89</v>
      </c>
      <c r="AR2002" t="s"/>
      <c r="AS2002" t="s"/>
      <c r="AT2002" t="s">
        <v>90</v>
      </c>
      <c r="AU2002" t="s"/>
      <c r="AV2002" t="s"/>
      <c r="AW2002" t="s"/>
      <c r="AX2002" t="s"/>
      <c r="AY2002" t="n">
        <v>6500517</v>
      </c>
      <c r="AZ2002" t="s">
        <v>2433</v>
      </c>
      <c r="BA2002" t="s"/>
      <c r="BB2002" t="n">
        <v>535561</v>
      </c>
      <c r="BC2002" t="n">
        <v>13.346217</v>
      </c>
      <c r="BD2002" t="n">
        <v>52.509408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92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2431</v>
      </c>
      <c r="F2003" t="n">
        <v>-1</v>
      </c>
      <c r="G2003" t="s">
        <v>74</v>
      </c>
      <c r="H2003" t="s">
        <v>75</v>
      </c>
      <c r="I2003" t="s"/>
      <c r="J2003" t="s">
        <v>74</v>
      </c>
      <c r="K2003" t="n">
        <v>350</v>
      </c>
      <c r="L2003" t="s">
        <v>76</v>
      </c>
      <c r="M2003" t="s"/>
      <c r="N2003" t="s">
        <v>2443</v>
      </c>
      <c r="O2003" t="s">
        <v>78</v>
      </c>
      <c r="P2003" t="s">
        <v>2431</v>
      </c>
      <c r="Q2003" t="s"/>
      <c r="R2003" t="s">
        <v>277</v>
      </c>
      <c r="S2003" t="s">
        <v>2446</v>
      </c>
      <c r="T2003" t="s">
        <v>81</v>
      </c>
      <c r="U2003" t="s">
        <v>82</v>
      </c>
      <c r="V2003" t="s">
        <v>83</v>
      </c>
      <c r="W2003" t="s">
        <v>108</v>
      </c>
      <c r="X2003" t="s"/>
      <c r="Y2003" t="s">
        <v>85</v>
      </c>
      <c r="Z2003">
        <f>HYPERLINK("https://hotelmonitor-cachepage.eclerx.com/savepage/tk_15444270207774665_sr_2399.html","info")</f>
        <v/>
      </c>
      <c r="AA2003" t="n">
        <v>-6500517</v>
      </c>
      <c r="AB2003" t="s"/>
      <c r="AC2003" t="s"/>
      <c r="AD2003" t="s">
        <v>86</v>
      </c>
      <c r="AE2003" t="s"/>
      <c r="AF2003" t="s"/>
      <c r="AG2003" t="s"/>
      <c r="AH2003" t="s"/>
      <c r="AI2003" t="s"/>
      <c r="AJ2003" t="s"/>
      <c r="AK2003" t="s">
        <v>87</v>
      </c>
      <c r="AL2003" t="s"/>
      <c r="AM2003" t="s"/>
      <c r="AN2003" t="s">
        <v>88</v>
      </c>
      <c r="AO2003" t="s"/>
      <c r="AP2003" t="n">
        <v>281</v>
      </c>
      <c r="AQ2003" t="s">
        <v>89</v>
      </c>
      <c r="AR2003" t="s"/>
      <c r="AS2003" t="s"/>
      <c r="AT2003" t="s">
        <v>90</v>
      </c>
      <c r="AU2003" t="s"/>
      <c r="AV2003" t="s"/>
      <c r="AW2003" t="s"/>
      <c r="AX2003" t="s"/>
      <c r="AY2003" t="n">
        <v>6500517</v>
      </c>
      <c r="AZ2003" t="s">
        <v>2433</v>
      </c>
      <c r="BA2003" t="s"/>
      <c r="BB2003" t="n">
        <v>535561</v>
      </c>
      <c r="BC2003" t="n">
        <v>13.346217</v>
      </c>
      <c r="BD2003" t="n">
        <v>52.509408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92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2447</v>
      </c>
      <c r="F2004" t="n">
        <v>-1</v>
      </c>
      <c r="G2004" t="s">
        <v>74</v>
      </c>
      <c r="H2004" t="s">
        <v>75</v>
      </c>
      <c r="I2004" t="s"/>
      <c r="J2004" t="s">
        <v>74</v>
      </c>
      <c r="K2004" t="n">
        <v>69</v>
      </c>
      <c r="L2004" t="s">
        <v>76</v>
      </c>
      <c r="M2004" t="s"/>
      <c r="N2004" t="s">
        <v>113</v>
      </c>
      <c r="O2004" t="s">
        <v>78</v>
      </c>
      <c r="P2004" t="s">
        <v>2447</v>
      </c>
      <c r="Q2004" t="s"/>
      <c r="R2004" t="s">
        <v>119</v>
      </c>
      <c r="S2004" t="s">
        <v>186</v>
      </c>
      <c r="T2004" t="s">
        <v>81</v>
      </c>
      <c r="U2004" t="s">
        <v>82</v>
      </c>
      <c r="V2004" t="s">
        <v>83</v>
      </c>
      <c r="W2004" t="s">
        <v>84</v>
      </c>
      <c r="X2004" t="s"/>
      <c r="Y2004" t="s">
        <v>85</v>
      </c>
      <c r="Z2004">
        <f>HYPERLINK("https://hotelmonitor-cachepage.eclerx.com/savepage/tk_15444269002962682_sr_2399.html","info")</f>
        <v/>
      </c>
      <c r="AA2004" t="n">
        <v>-6796547</v>
      </c>
      <c r="AB2004" t="s"/>
      <c r="AC2004" t="s"/>
      <c r="AD2004" t="s">
        <v>86</v>
      </c>
      <c r="AE2004" t="s"/>
      <c r="AF2004" t="s"/>
      <c r="AG2004" t="s"/>
      <c r="AH2004" t="s"/>
      <c r="AI2004" t="s"/>
      <c r="AJ2004" t="s"/>
      <c r="AK2004" t="s">
        <v>87</v>
      </c>
      <c r="AL2004" t="s"/>
      <c r="AM2004" t="s"/>
      <c r="AN2004" t="s">
        <v>88</v>
      </c>
      <c r="AO2004" t="s"/>
      <c r="AP2004" t="n">
        <v>243</v>
      </c>
      <c r="AQ2004" t="s">
        <v>89</v>
      </c>
      <c r="AR2004" t="s"/>
      <c r="AS2004" t="s"/>
      <c r="AT2004" t="s">
        <v>90</v>
      </c>
      <c r="AU2004" t="s"/>
      <c r="AV2004" t="s"/>
      <c r="AW2004" t="s"/>
      <c r="AX2004" t="s"/>
      <c r="AY2004" t="n">
        <v>6796547</v>
      </c>
      <c r="AZ2004" t="s">
        <v>2448</v>
      </c>
      <c r="BA2004" t="s"/>
      <c r="BB2004" t="n">
        <v>412242</v>
      </c>
      <c r="BC2004" t="n">
        <v>13.6057</v>
      </c>
      <c r="BD2004" t="n">
        <v>52.50521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92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2447</v>
      </c>
      <c r="F2005" t="n">
        <v>-1</v>
      </c>
      <c r="G2005" t="s">
        <v>74</v>
      </c>
      <c r="H2005" t="s">
        <v>75</v>
      </c>
      <c r="I2005" t="s"/>
      <c r="J2005" t="s">
        <v>74</v>
      </c>
      <c r="K2005" t="n">
        <v>89</v>
      </c>
      <c r="L2005" t="s">
        <v>76</v>
      </c>
      <c r="M2005" t="s"/>
      <c r="N2005" t="s">
        <v>2449</v>
      </c>
      <c r="O2005" t="s">
        <v>78</v>
      </c>
      <c r="P2005" t="s">
        <v>2447</v>
      </c>
      <c r="Q2005" t="s"/>
      <c r="R2005" t="s">
        <v>119</v>
      </c>
      <c r="S2005" t="s">
        <v>94</v>
      </c>
      <c r="T2005" t="s">
        <v>81</v>
      </c>
      <c r="U2005" t="s">
        <v>82</v>
      </c>
      <c r="V2005" t="s">
        <v>83</v>
      </c>
      <c r="W2005" t="s">
        <v>84</v>
      </c>
      <c r="X2005" t="s"/>
      <c r="Y2005" t="s">
        <v>85</v>
      </c>
      <c r="Z2005">
        <f>HYPERLINK("https://hotelmonitor-cachepage.eclerx.com/savepage/tk_15444269002962682_sr_2399.html","info")</f>
        <v/>
      </c>
      <c r="AA2005" t="n">
        <v>-6796547</v>
      </c>
      <c r="AB2005" t="s"/>
      <c r="AC2005" t="s"/>
      <c r="AD2005" t="s">
        <v>86</v>
      </c>
      <c r="AE2005" t="s"/>
      <c r="AF2005" t="s"/>
      <c r="AG2005" t="s"/>
      <c r="AH2005" t="s"/>
      <c r="AI2005" t="s"/>
      <c r="AJ2005" t="s"/>
      <c r="AK2005" t="s">
        <v>87</v>
      </c>
      <c r="AL2005" t="s"/>
      <c r="AM2005" t="s"/>
      <c r="AN2005" t="s">
        <v>88</v>
      </c>
      <c r="AO2005" t="s"/>
      <c r="AP2005" t="n">
        <v>243</v>
      </c>
      <c r="AQ2005" t="s">
        <v>89</v>
      </c>
      <c r="AR2005" t="s"/>
      <c r="AS2005" t="s"/>
      <c r="AT2005" t="s">
        <v>90</v>
      </c>
      <c r="AU2005" t="s"/>
      <c r="AV2005" t="s"/>
      <c r="AW2005" t="s"/>
      <c r="AX2005" t="s"/>
      <c r="AY2005" t="n">
        <v>6796547</v>
      </c>
      <c r="AZ2005" t="s">
        <v>2448</v>
      </c>
      <c r="BA2005" t="s"/>
      <c r="BB2005" t="n">
        <v>412242</v>
      </c>
      <c r="BC2005" t="n">
        <v>13.6057</v>
      </c>
      <c r="BD2005" t="n">
        <v>52.50521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92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2450</v>
      </c>
      <c r="F2006" t="n">
        <v>-1</v>
      </c>
      <c r="G2006" t="s">
        <v>74</v>
      </c>
      <c r="H2006" t="s">
        <v>75</v>
      </c>
      <c r="I2006" t="s"/>
      <c r="J2006" t="s">
        <v>74</v>
      </c>
      <c r="K2006" t="n">
        <v>69</v>
      </c>
      <c r="L2006" t="s">
        <v>76</v>
      </c>
      <c r="M2006" t="s"/>
      <c r="N2006" t="s">
        <v>121</v>
      </c>
      <c r="O2006" t="s">
        <v>78</v>
      </c>
      <c r="P2006" t="s">
        <v>2450</v>
      </c>
      <c r="Q2006" t="s"/>
      <c r="R2006" t="s">
        <v>119</v>
      </c>
      <c r="S2006" t="s">
        <v>186</v>
      </c>
      <c r="T2006" t="s">
        <v>81</v>
      </c>
      <c r="U2006" t="s">
        <v>82</v>
      </c>
      <c r="V2006" t="s">
        <v>83</v>
      </c>
      <c r="W2006" t="s">
        <v>108</v>
      </c>
      <c r="X2006" t="s"/>
      <c r="Y2006" t="s">
        <v>85</v>
      </c>
      <c r="Z2006">
        <f>HYPERLINK("https://hotelmonitor-cachepage.eclerx.com/savepage/tk_154442735087135_sr_2399.html","info")</f>
        <v/>
      </c>
      <c r="AA2006" t="n">
        <v>-6796931</v>
      </c>
      <c r="AB2006" t="s"/>
      <c r="AC2006" t="s"/>
      <c r="AD2006" t="s">
        <v>86</v>
      </c>
      <c r="AE2006" t="s"/>
      <c r="AF2006" t="s"/>
      <c r="AG2006" t="s"/>
      <c r="AH2006" t="s"/>
      <c r="AI2006" t="s"/>
      <c r="AJ2006" t="s"/>
      <c r="AK2006" t="s">
        <v>87</v>
      </c>
      <c r="AL2006" t="s"/>
      <c r="AM2006" t="s"/>
      <c r="AN2006" t="s">
        <v>88</v>
      </c>
      <c r="AO2006" t="s"/>
      <c r="AP2006" t="n">
        <v>379</v>
      </c>
      <c r="AQ2006" t="s">
        <v>89</v>
      </c>
      <c r="AR2006" t="s"/>
      <c r="AS2006" t="s"/>
      <c r="AT2006" t="s">
        <v>90</v>
      </c>
      <c r="AU2006" t="s"/>
      <c r="AV2006" t="s"/>
      <c r="AW2006" t="s"/>
      <c r="AX2006" t="s"/>
      <c r="AY2006" t="n">
        <v>6796931</v>
      </c>
      <c r="AZ2006" t="s">
        <v>2451</v>
      </c>
      <c r="BA2006" t="s"/>
      <c r="BB2006" t="n">
        <v>220493</v>
      </c>
      <c r="BC2006" t="n">
        <v>13.40741</v>
      </c>
      <c r="BD2006" t="n">
        <v>52.53063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92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2452</v>
      </c>
      <c r="F2007" t="n">
        <v>-1</v>
      </c>
      <c r="G2007" t="s">
        <v>74</v>
      </c>
      <c r="H2007" t="s">
        <v>75</v>
      </c>
      <c r="I2007" t="s"/>
      <c r="J2007" t="s">
        <v>74</v>
      </c>
      <c r="K2007" t="n">
        <v>62.37</v>
      </c>
      <c r="L2007" t="s">
        <v>76</v>
      </c>
      <c r="M2007" t="s"/>
      <c r="N2007" t="s">
        <v>121</v>
      </c>
      <c r="O2007" t="s">
        <v>78</v>
      </c>
      <c r="P2007" t="s">
        <v>2452</v>
      </c>
      <c r="Q2007" t="s"/>
      <c r="R2007" t="s">
        <v>119</v>
      </c>
      <c r="S2007" t="s">
        <v>2453</v>
      </c>
      <c r="T2007" t="s">
        <v>81</v>
      </c>
      <c r="U2007" t="s">
        <v>82</v>
      </c>
      <c r="V2007" t="s">
        <v>83</v>
      </c>
      <c r="W2007" t="s">
        <v>84</v>
      </c>
      <c r="X2007" t="s"/>
      <c r="Y2007" t="s">
        <v>85</v>
      </c>
      <c r="Z2007">
        <f>HYPERLINK("https://hotelmonitor-cachepage.eclerx.com/savepage/tk_15444265109264677_sr_2399.html","info")</f>
        <v/>
      </c>
      <c r="AA2007" t="n">
        <v>-2071513</v>
      </c>
      <c r="AB2007" t="s"/>
      <c r="AC2007" t="s"/>
      <c r="AD2007" t="s">
        <v>86</v>
      </c>
      <c r="AE2007" t="s"/>
      <c r="AF2007" t="s"/>
      <c r="AG2007" t="s"/>
      <c r="AH2007" t="s"/>
      <c r="AI2007" t="s"/>
      <c r="AJ2007" t="s"/>
      <c r="AK2007" t="s">
        <v>87</v>
      </c>
      <c r="AL2007" t="s"/>
      <c r="AM2007" t="s"/>
      <c r="AN2007" t="s">
        <v>88</v>
      </c>
      <c r="AO2007" t="s"/>
      <c r="AP2007" t="n">
        <v>132</v>
      </c>
      <c r="AQ2007" t="s">
        <v>89</v>
      </c>
      <c r="AR2007" t="s"/>
      <c r="AS2007" t="s"/>
      <c r="AT2007" t="s">
        <v>90</v>
      </c>
      <c r="AU2007" t="s"/>
      <c r="AV2007" t="s"/>
      <c r="AW2007" t="s"/>
      <c r="AX2007" t="s"/>
      <c r="AY2007" t="n">
        <v>2071513</v>
      </c>
      <c r="AZ2007" t="s">
        <v>2454</v>
      </c>
      <c r="BA2007" t="s"/>
      <c r="BB2007" t="n">
        <v>60647</v>
      </c>
      <c r="BC2007" t="n">
        <v>13.37034</v>
      </c>
      <c r="BD2007" t="n">
        <v>52.50329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92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2452</v>
      </c>
      <c r="F2008" t="n">
        <v>-1</v>
      </c>
      <c r="G2008" t="s">
        <v>74</v>
      </c>
      <c r="H2008" t="s">
        <v>75</v>
      </c>
      <c r="I2008" t="s"/>
      <c r="J2008" t="s">
        <v>74</v>
      </c>
      <c r="K2008" t="n">
        <v>70.90000000000001</v>
      </c>
      <c r="L2008" t="s">
        <v>76</v>
      </c>
      <c r="M2008" t="s"/>
      <c r="N2008" t="s">
        <v>244</v>
      </c>
      <c r="O2008" t="s">
        <v>78</v>
      </c>
      <c r="P2008" t="s">
        <v>2452</v>
      </c>
      <c r="Q2008" t="s"/>
      <c r="R2008" t="s">
        <v>119</v>
      </c>
      <c r="S2008" t="s">
        <v>2455</v>
      </c>
      <c r="T2008" t="s">
        <v>81</v>
      </c>
      <c r="U2008" t="s">
        <v>82</v>
      </c>
      <c r="V2008" t="s">
        <v>83</v>
      </c>
      <c r="W2008" t="s">
        <v>84</v>
      </c>
      <c r="X2008" t="s"/>
      <c r="Y2008" t="s">
        <v>85</v>
      </c>
      <c r="Z2008">
        <f>HYPERLINK("https://hotelmonitor-cachepage.eclerx.com/savepage/tk_15444265109264677_sr_2399.html","info")</f>
        <v/>
      </c>
      <c r="AA2008" t="n">
        <v>-2071513</v>
      </c>
      <c r="AB2008" t="s"/>
      <c r="AC2008" t="s"/>
      <c r="AD2008" t="s">
        <v>86</v>
      </c>
      <c r="AE2008" t="s"/>
      <c r="AF2008" t="s"/>
      <c r="AG2008" t="s"/>
      <c r="AH2008" t="s"/>
      <c r="AI2008" t="s"/>
      <c r="AJ2008" t="s"/>
      <c r="AK2008" t="s">
        <v>87</v>
      </c>
      <c r="AL2008" t="s"/>
      <c r="AM2008" t="s"/>
      <c r="AN2008" t="s">
        <v>88</v>
      </c>
      <c r="AO2008" t="s"/>
      <c r="AP2008" t="n">
        <v>132</v>
      </c>
      <c r="AQ2008" t="s">
        <v>89</v>
      </c>
      <c r="AR2008" t="s"/>
      <c r="AS2008" t="s"/>
      <c r="AT2008" t="s">
        <v>90</v>
      </c>
      <c r="AU2008" t="s"/>
      <c r="AV2008" t="s"/>
      <c r="AW2008" t="s"/>
      <c r="AX2008" t="s"/>
      <c r="AY2008" t="n">
        <v>2071513</v>
      </c>
      <c r="AZ2008" t="s">
        <v>2454</v>
      </c>
      <c r="BA2008" t="s"/>
      <c r="BB2008" t="n">
        <v>60647</v>
      </c>
      <c r="BC2008" t="n">
        <v>13.37034</v>
      </c>
      <c r="BD2008" t="n">
        <v>52.50329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92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2452</v>
      </c>
      <c r="F2009" t="n">
        <v>-1</v>
      </c>
      <c r="G2009" t="s">
        <v>74</v>
      </c>
      <c r="H2009" t="s">
        <v>75</v>
      </c>
      <c r="I2009" t="s"/>
      <c r="J2009" t="s">
        <v>74</v>
      </c>
      <c r="K2009" t="n">
        <v>98.84</v>
      </c>
      <c r="L2009" t="s">
        <v>76</v>
      </c>
      <c r="M2009" t="s"/>
      <c r="N2009" t="s">
        <v>2456</v>
      </c>
      <c r="O2009" t="s">
        <v>78</v>
      </c>
      <c r="P2009" t="s">
        <v>2452</v>
      </c>
      <c r="Q2009" t="s"/>
      <c r="R2009" t="s">
        <v>119</v>
      </c>
      <c r="S2009" t="s">
        <v>2457</v>
      </c>
      <c r="T2009" t="s">
        <v>81</v>
      </c>
      <c r="U2009" t="s">
        <v>82</v>
      </c>
      <c r="V2009" t="s">
        <v>83</v>
      </c>
      <c r="W2009" t="s">
        <v>84</v>
      </c>
      <c r="X2009" t="s"/>
      <c r="Y2009" t="s">
        <v>85</v>
      </c>
      <c r="Z2009">
        <f>HYPERLINK("https://hotelmonitor-cachepage.eclerx.com/savepage/tk_15444265109264677_sr_2399.html","info")</f>
        <v/>
      </c>
      <c r="AA2009" t="n">
        <v>-2071513</v>
      </c>
      <c r="AB2009" t="s"/>
      <c r="AC2009" t="s"/>
      <c r="AD2009" t="s">
        <v>86</v>
      </c>
      <c r="AE2009" t="s"/>
      <c r="AF2009" t="s"/>
      <c r="AG2009" t="s"/>
      <c r="AH2009" t="s"/>
      <c r="AI2009" t="s"/>
      <c r="AJ2009" t="s"/>
      <c r="AK2009" t="s">
        <v>87</v>
      </c>
      <c r="AL2009" t="s"/>
      <c r="AM2009" t="s"/>
      <c r="AN2009" t="s">
        <v>88</v>
      </c>
      <c r="AO2009" t="s"/>
      <c r="AP2009" t="n">
        <v>132</v>
      </c>
      <c r="AQ2009" t="s">
        <v>89</v>
      </c>
      <c r="AR2009" t="s"/>
      <c r="AS2009" t="s"/>
      <c r="AT2009" t="s">
        <v>90</v>
      </c>
      <c r="AU2009" t="s"/>
      <c r="AV2009" t="s"/>
      <c r="AW2009" t="s"/>
      <c r="AX2009" t="s"/>
      <c r="AY2009" t="n">
        <v>2071513</v>
      </c>
      <c r="AZ2009" t="s">
        <v>2454</v>
      </c>
      <c r="BA2009" t="s"/>
      <c r="BB2009" t="n">
        <v>60647</v>
      </c>
      <c r="BC2009" t="n">
        <v>13.37034</v>
      </c>
      <c r="BD2009" t="n">
        <v>52.50329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92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2452</v>
      </c>
      <c r="F2010" t="n">
        <v>-1</v>
      </c>
      <c r="G2010" t="s">
        <v>74</v>
      </c>
      <c r="H2010" t="s">
        <v>75</v>
      </c>
      <c r="I2010" t="s"/>
      <c r="J2010" t="s">
        <v>74</v>
      </c>
      <c r="K2010" t="n">
        <v>140.54</v>
      </c>
      <c r="L2010" t="s">
        <v>76</v>
      </c>
      <c r="M2010" t="s"/>
      <c r="N2010" t="s">
        <v>2456</v>
      </c>
      <c r="O2010" t="s">
        <v>78</v>
      </c>
      <c r="P2010" t="s">
        <v>2452</v>
      </c>
      <c r="Q2010" t="s"/>
      <c r="R2010" t="s">
        <v>119</v>
      </c>
      <c r="S2010" t="s">
        <v>2458</v>
      </c>
      <c r="T2010" t="s">
        <v>81</v>
      </c>
      <c r="U2010" t="s">
        <v>82</v>
      </c>
      <c r="V2010" t="s">
        <v>83</v>
      </c>
      <c r="W2010" t="s">
        <v>108</v>
      </c>
      <c r="X2010" t="s"/>
      <c r="Y2010" t="s">
        <v>85</v>
      </c>
      <c r="Z2010">
        <f>HYPERLINK("https://hotelmonitor-cachepage.eclerx.com/savepage/tk_15444265109264677_sr_2399.html","info")</f>
        <v/>
      </c>
      <c r="AA2010" t="n">
        <v>-2071513</v>
      </c>
      <c r="AB2010" t="s"/>
      <c r="AC2010" t="s"/>
      <c r="AD2010" t="s">
        <v>86</v>
      </c>
      <c r="AE2010" t="s"/>
      <c r="AF2010" t="s"/>
      <c r="AG2010" t="s"/>
      <c r="AH2010" t="s"/>
      <c r="AI2010" t="s"/>
      <c r="AJ2010" t="s"/>
      <c r="AK2010" t="s">
        <v>87</v>
      </c>
      <c r="AL2010" t="s"/>
      <c r="AM2010" t="s"/>
      <c r="AN2010" t="s">
        <v>88</v>
      </c>
      <c r="AO2010" t="s"/>
      <c r="AP2010" t="n">
        <v>132</v>
      </c>
      <c r="AQ2010" t="s">
        <v>89</v>
      </c>
      <c r="AR2010" t="s"/>
      <c r="AS2010" t="s"/>
      <c r="AT2010" t="s">
        <v>90</v>
      </c>
      <c r="AU2010" t="s"/>
      <c r="AV2010" t="s"/>
      <c r="AW2010" t="s"/>
      <c r="AX2010" t="s"/>
      <c r="AY2010" t="n">
        <v>2071513</v>
      </c>
      <c r="AZ2010" t="s">
        <v>2454</v>
      </c>
      <c r="BA2010" t="s"/>
      <c r="BB2010" t="n">
        <v>60647</v>
      </c>
      <c r="BC2010" t="n">
        <v>13.37034</v>
      </c>
      <c r="BD2010" t="n">
        <v>52.50329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92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2459</v>
      </c>
      <c r="F2011" t="n">
        <v>3588432</v>
      </c>
      <c r="G2011" t="s">
        <v>74</v>
      </c>
      <c r="H2011" t="s">
        <v>75</v>
      </c>
      <c r="I2011" t="s"/>
      <c r="J2011" t="s">
        <v>74</v>
      </c>
      <c r="K2011" t="n">
        <v>58</v>
      </c>
      <c r="L2011" t="s">
        <v>76</v>
      </c>
      <c r="M2011" t="s"/>
      <c r="N2011" t="s">
        <v>2460</v>
      </c>
      <c r="O2011" t="s">
        <v>78</v>
      </c>
      <c r="P2011" t="s">
        <v>2461</v>
      </c>
      <c r="Q2011" t="s"/>
      <c r="R2011" t="s">
        <v>513</v>
      </c>
      <c r="S2011" t="s">
        <v>481</v>
      </c>
      <c r="T2011" t="s">
        <v>81</v>
      </c>
      <c r="U2011" t="s">
        <v>82</v>
      </c>
      <c r="V2011" t="s">
        <v>83</v>
      </c>
      <c r="W2011" t="s">
        <v>84</v>
      </c>
      <c r="X2011" t="s"/>
      <c r="Y2011" t="s">
        <v>85</v>
      </c>
      <c r="Z2011">
        <f>HYPERLINK("https://hotelmonitor-cachepage.eclerx.com/savepage/tk_15444263773659847_sr_2399.html","info")</f>
        <v/>
      </c>
      <c r="AA2011" t="n">
        <v>228058</v>
      </c>
      <c r="AB2011" t="s"/>
      <c r="AC2011" t="s"/>
      <c r="AD2011" t="s">
        <v>86</v>
      </c>
      <c r="AE2011" t="s"/>
      <c r="AF2011" t="s"/>
      <c r="AG2011" t="s"/>
      <c r="AH2011" t="s"/>
      <c r="AI2011" t="s"/>
      <c r="AJ2011" t="s"/>
      <c r="AK2011" t="s">
        <v>87</v>
      </c>
      <c r="AL2011" t="s"/>
      <c r="AM2011" t="s"/>
      <c r="AN2011" t="s">
        <v>88</v>
      </c>
      <c r="AO2011" t="s"/>
      <c r="AP2011" t="n">
        <v>94</v>
      </c>
      <c r="AQ2011" t="s">
        <v>89</v>
      </c>
      <c r="AR2011" t="s"/>
      <c r="AS2011" t="s"/>
      <c r="AT2011" t="s">
        <v>90</v>
      </c>
      <c r="AU2011" t="s"/>
      <c r="AV2011" t="s"/>
      <c r="AW2011" t="s"/>
      <c r="AX2011" t="s"/>
      <c r="AY2011" t="n">
        <v>4632935</v>
      </c>
      <c r="AZ2011" t="s">
        <v>2462</v>
      </c>
      <c r="BA2011" t="s"/>
      <c r="BB2011" t="n">
        <v>463746</v>
      </c>
      <c r="BC2011" t="n">
        <v>13.420966</v>
      </c>
      <c r="BD2011" t="n">
        <v>52.525152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92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2459</v>
      </c>
      <c r="F2012" t="n">
        <v>3588432</v>
      </c>
      <c r="G2012" t="s">
        <v>74</v>
      </c>
      <c r="H2012" t="s">
        <v>75</v>
      </c>
      <c r="I2012" t="s"/>
      <c r="J2012" t="s">
        <v>74</v>
      </c>
      <c r="K2012" t="n">
        <v>58</v>
      </c>
      <c r="L2012" t="s">
        <v>76</v>
      </c>
      <c r="M2012" t="s"/>
      <c r="N2012" t="s">
        <v>2463</v>
      </c>
      <c r="O2012" t="s">
        <v>78</v>
      </c>
      <c r="P2012" t="s">
        <v>2461</v>
      </c>
      <c r="Q2012" t="s"/>
      <c r="R2012" t="s">
        <v>513</v>
      </c>
      <c r="S2012" t="s">
        <v>481</v>
      </c>
      <c r="T2012" t="s">
        <v>81</v>
      </c>
      <c r="U2012" t="s">
        <v>82</v>
      </c>
      <c r="V2012" t="s">
        <v>83</v>
      </c>
      <c r="W2012" t="s">
        <v>84</v>
      </c>
      <c r="X2012" t="s"/>
      <c r="Y2012" t="s">
        <v>85</v>
      </c>
      <c r="Z2012">
        <f>HYPERLINK("https://hotelmonitor-cachepage.eclerx.com/savepage/tk_15444263773659847_sr_2399.html","info")</f>
        <v/>
      </c>
      <c r="AA2012" t="n">
        <v>228058</v>
      </c>
      <c r="AB2012" t="s"/>
      <c r="AC2012" t="s"/>
      <c r="AD2012" t="s">
        <v>86</v>
      </c>
      <c r="AE2012" t="s"/>
      <c r="AF2012" t="s"/>
      <c r="AG2012" t="s"/>
      <c r="AH2012" t="s"/>
      <c r="AI2012" t="s"/>
      <c r="AJ2012" t="s"/>
      <c r="AK2012" t="s">
        <v>87</v>
      </c>
      <c r="AL2012" t="s"/>
      <c r="AM2012" t="s"/>
      <c r="AN2012" t="s">
        <v>88</v>
      </c>
      <c r="AO2012" t="s"/>
      <c r="AP2012" t="n">
        <v>94</v>
      </c>
      <c r="AQ2012" t="s">
        <v>89</v>
      </c>
      <c r="AR2012" t="s"/>
      <c r="AS2012" t="s"/>
      <c r="AT2012" t="s">
        <v>90</v>
      </c>
      <c r="AU2012" t="s"/>
      <c r="AV2012" t="s"/>
      <c r="AW2012" t="s"/>
      <c r="AX2012" t="s"/>
      <c r="AY2012" t="n">
        <v>4632935</v>
      </c>
      <c r="AZ2012" t="s">
        <v>2462</v>
      </c>
      <c r="BA2012" t="s"/>
      <c r="BB2012" t="n">
        <v>463746</v>
      </c>
      <c r="BC2012" t="n">
        <v>13.420966</v>
      </c>
      <c r="BD2012" t="n">
        <v>52.525152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92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2464</v>
      </c>
      <c r="F2013" t="n">
        <v>3650098</v>
      </c>
      <c r="G2013" t="s">
        <v>74</v>
      </c>
      <c r="H2013" t="s">
        <v>75</v>
      </c>
      <c r="I2013" t="s"/>
      <c r="J2013" t="s">
        <v>74</v>
      </c>
      <c r="K2013" t="n">
        <v>70.40000000000001</v>
      </c>
      <c r="L2013" t="s">
        <v>76</v>
      </c>
      <c r="M2013" t="s"/>
      <c r="N2013" t="s">
        <v>113</v>
      </c>
      <c r="O2013" t="s">
        <v>78</v>
      </c>
      <c r="P2013" t="s">
        <v>2465</v>
      </c>
      <c r="Q2013" t="s"/>
      <c r="R2013" t="s">
        <v>119</v>
      </c>
      <c r="S2013" t="s">
        <v>453</v>
      </c>
      <c r="T2013" t="s">
        <v>81</v>
      </c>
      <c r="U2013" t="s">
        <v>82</v>
      </c>
      <c r="V2013" t="s">
        <v>83</v>
      </c>
      <c r="W2013" t="s">
        <v>84</v>
      </c>
      <c r="X2013" t="s"/>
      <c r="Y2013" t="s">
        <v>85</v>
      </c>
      <c r="Z2013">
        <f>HYPERLINK("https://hotelmonitor-cachepage.eclerx.com/savepage/tk_15444266258610823_sr_2399.html","info")</f>
        <v/>
      </c>
      <c r="AA2013" t="n">
        <v>272972</v>
      </c>
      <c r="AB2013" t="s"/>
      <c r="AC2013" t="s"/>
      <c r="AD2013" t="s">
        <v>86</v>
      </c>
      <c r="AE2013" t="s"/>
      <c r="AF2013" t="s"/>
      <c r="AG2013" t="s"/>
      <c r="AH2013" t="s"/>
      <c r="AI2013" t="s"/>
      <c r="AJ2013" t="s"/>
      <c r="AK2013" t="s">
        <v>87</v>
      </c>
      <c r="AL2013" t="s"/>
      <c r="AM2013" t="s"/>
      <c r="AN2013" t="s">
        <v>88</v>
      </c>
      <c r="AO2013" t="s"/>
      <c r="AP2013" t="n">
        <v>165</v>
      </c>
      <c r="AQ2013" t="s">
        <v>89</v>
      </c>
      <c r="AR2013" t="s"/>
      <c r="AS2013" t="s"/>
      <c r="AT2013" t="s">
        <v>90</v>
      </c>
      <c r="AU2013" t="s"/>
      <c r="AV2013" t="s"/>
      <c r="AW2013" t="s"/>
      <c r="AX2013" t="s"/>
      <c r="AY2013" t="n">
        <v>2071729</v>
      </c>
      <c r="AZ2013" t="s">
        <v>2466</v>
      </c>
      <c r="BA2013" t="s"/>
      <c r="BB2013" t="n">
        <v>63141</v>
      </c>
      <c r="BC2013" t="n">
        <v>13.38464</v>
      </c>
      <c r="BD2013" t="n">
        <v>52.52221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92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2467</v>
      </c>
      <c r="F2014" t="n">
        <v>-1</v>
      </c>
      <c r="G2014" t="s">
        <v>74</v>
      </c>
      <c r="H2014" t="s">
        <v>75</v>
      </c>
      <c r="I2014" t="s"/>
      <c r="J2014" t="s">
        <v>74</v>
      </c>
      <c r="K2014" t="n">
        <v>64.40000000000001</v>
      </c>
      <c r="L2014" t="s">
        <v>76</v>
      </c>
      <c r="M2014" t="s"/>
      <c r="N2014" t="s">
        <v>158</v>
      </c>
      <c r="O2014" t="s">
        <v>78</v>
      </c>
      <c r="P2014" t="s">
        <v>2467</v>
      </c>
      <c r="Q2014" t="s"/>
      <c r="R2014" t="s">
        <v>79</v>
      </c>
      <c r="S2014" t="s">
        <v>2468</v>
      </c>
      <c r="T2014" t="s">
        <v>81</v>
      </c>
      <c r="U2014" t="s">
        <v>82</v>
      </c>
      <c r="V2014" t="s">
        <v>83</v>
      </c>
      <c r="W2014" t="s">
        <v>84</v>
      </c>
      <c r="X2014" t="s"/>
      <c r="Y2014" t="s">
        <v>85</v>
      </c>
      <c r="Z2014">
        <f>HYPERLINK("https://hotelmonitor-cachepage.eclerx.com/savepage/tk_15444266896127472_sr_2399.html","info")</f>
        <v/>
      </c>
      <c r="AA2014" t="n">
        <v>-6796554</v>
      </c>
      <c r="AB2014" t="s"/>
      <c r="AC2014" t="s"/>
      <c r="AD2014" t="s">
        <v>86</v>
      </c>
      <c r="AE2014" t="s"/>
      <c r="AF2014" t="s"/>
      <c r="AG2014" t="s"/>
      <c r="AH2014" t="s"/>
      <c r="AI2014" t="s"/>
      <c r="AJ2014" t="s"/>
      <c r="AK2014" t="s">
        <v>87</v>
      </c>
      <c r="AL2014" t="s"/>
      <c r="AM2014" t="s"/>
      <c r="AN2014" t="s">
        <v>88</v>
      </c>
      <c r="AO2014" t="s"/>
      <c r="AP2014" t="n">
        <v>184</v>
      </c>
      <c r="AQ2014" t="s">
        <v>89</v>
      </c>
      <c r="AR2014" t="s"/>
      <c r="AS2014" t="s"/>
      <c r="AT2014" t="s">
        <v>90</v>
      </c>
      <c r="AU2014" t="s"/>
      <c r="AV2014" t="s"/>
      <c r="AW2014" t="s"/>
      <c r="AX2014" t="s"/>
      <c r="AY2014" t="n">
        <v>6796554</v>
      </c>
      <c r="AZ2014" t="s">
        <v>2469</v>
      </c>
      <c r="BA2014" t="s"/>
      <c r="BB2014" t="n">
        <v>76657</v>
      </c>
      <c r="BC2014" t="n">
        <v>13.29577</v>
      </c>
      <c r="BD2014" t="n">
        <v>52.49833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92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2467</v>
      </c>
      <c r="F2015" t="n">
        <v>-1</v>
      </c>
      <c r="G2015" t="s">
        <v>74</v>
      </c>
      <c r="H2015" t="s">
        <v>75</v>
      </c>
      <c r="I2015" t="s"/>
      <c r="J2015" t="s">
        <v>74</v>
      </c>
      <c r="K2015" t="n">
        <v>72.40000000000001</v>
      </c>
      <c r="L2015" t="s">
        <v>76</v>
      </c>
      <c r="M2015" t="s"/>
      <c r="N2015" t="s">
        <v>123</v>
      </c>
      <c r="O2015" t="s">
        <v>78</v>
      </c>
      <c r="P2015" t="s">
        <v>2467</v>
      </c>
      <c r="Q2015" t="s"/>
      <c r="R2015" t="s">
        <v>79</v>
      </c>
      <c r="S2015" t="s">
        <v>2470</v>
      </c>
      <c r="T2015" t="s">
        <v>81</v>
      </c>
      <c r="U2015" t="s">
        <v>82</v>
      </c>
      <c r="V2015" t="s">
        <v>83</v>
      </c>
      <c r="W2015" t="s">
        <v>84</v>
      </c>
      <c r="X2015" t="s"/>
      <c r="Y2015" t="s">
        <v>85</v>
      </c>
      <c r="Z2015">
        <f>HYPERLINK("https://hotelmonitor-cachepage.eclerx.com/savepage/tk_15444266896127472_sr_2399.html","info")</f>
        <v/>
      </c>
      <c r="AA2015" t="n">
        <v>-6796554</v>
      </c>
      <c r="AB2015" t="s"/>
      <c r="AC2015" t="s"/>
      <c r="AD2015" t="s">
        <v>86</v>
      </c>
      <c r="AE2015" t="s"/>
      <c r="AF2015" t="s"/>
      <c r="AG2015" t="s"/>
      <c r="AH2015" t="s"/>
      <c r="AI2015" t="s"/>
      <c r="AJ2015" t="s"/>
      <c r="AK2015" t="s">
        <v>87</v>
      </c>
      <c r="AL2015" t="s"/>
      <c r="AM2015" t="s"/>
      <c r="AN2015" t="s">
        <v>88</v>
      </c>
      <c r="AO2015" t="s"/>
      <c r="AP2015" t="n">
        <v>184</v>
      </c>
      <c r="AQ2015" t="s">
        <v>89</v>
      </c>
      <c r="AR2015" t="s"/>
      <c r="AS2015" t="s"/>
      <c r="AT2015" t="s">
        <v>90</v>
      </c>
      <c r="AU2015" t="s"/>
      <c r="AV2015" t="s"/>
      <c r="AW2015" t="s"/>
      <c r="AX2015" t="s"/>
      <c r="AY2015" t="n">
        <v>6796554</v>
      </c>
      <c r="AZ2015" t="s">
        <v>2469</v>
      </c>
      <c r="BA2015" t="s"/>
      <c r="BB2015" t="n">
        <v>76657</v>
      </c>
      <c r="BC2015" t="n">
        <v>13.29577</v>
      </c>
      <c r="BD2015" t="n">
        <v>52.49833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92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2467</v>
      </c>
      <c r="F2016" t="n">
        <v>-1</v>
      </c>
      <c r="G2016" t="s">
        <v>74</v>
      </c>
      <c r="H2016" t="s">
        <v>75</v>
      </c>
      <c r="I2016" t="s"/>
      <c r="J2016" t="s">
        <v>74</v>
      </c>
      <c r="K2016" t="n">
        <v>104.13</v>
      </c>
      <c r="L2016" t="s">
        <v>76</v>
      </c>
      <c r="M2016" t="s"/>
      <c r="N2016" t="s">
        <v>123</v>
      </c>
      <c r="O2016" t="s">
        <v>78</v>
      </c>
      <c r="P2016" t="s">
        <v>2467</v>
      </c>
      <c r="Q2016" t="s"/>
      <c r="R2016" t="s">
        <v>79</v>
      </c>
      <c r="S2016" t="s">
        <v>2471</v>
      </c>
      <c r="T2016" t="s">
        <v>81</v>
      </c>
      <c r="U2016" t="s">
        <v>82</v>
      </c>
      <c r="V2016" t="s">
        <v>83</v>
      </c>
      <c r="W2016" t="s">
        <v>108</v>
      </c>
      <c r="X2016" t="s"/>
      <c r="Y2016" t="s">
        <v>85</v>
      </c>
      <c r="Z2016">
        <f>HYPERLINK("https://hotelmonitor-cachepage.eclerx.com/savepage/tk_15444266896127472_sr_2399.html","info")</f>
        <v/>
      </c>
      <c r="AA2016" t="n">
        <v>-6796554</v>
      </c>
      <c r="AB2016" t="s"/>
      <c r="AC2016" t="s"/>
      <c r="AD2016" t="s">
        <v>86</v>
      </c>
      <c r="AE2016" t="s"/>
      <c r="AF2016" t="s"/>
      <c r="AG2016" t="s"/>
      <c r="AH2016" t="s"/>
      <c r="AI2016" t="s"/>
      <c r="AJ2016" t="s"/>
      <c r="AK2016" t="s">
        <v>87</v>
      </c>
      <c r="AL2016" t="s"/>
      <c r="AM2016" t="s"/>
      <c r="AN2016" t="s">
        <v>88</v>
      </c>
      <c r="AO2016" t="s"/>
      <c r="AP2016" t="n">
        <v>184</v>
      </c>
      <c r="AQ2016" t="s">
        <v>89</v>
      </c>
      <c r="AR2016" t="s"/>
      <c r="AS2016" t="s"/>
      <c r="AT2016" t="s">
        <v>90</v>
      </c>
      <c r="AU2016" t="s"/>
      <c r="AV2016" t="s"/>
      <c r="AW2016" t="s"/>
      <c r="AX2016" t="s"/>
      <c r="AY2016" t="n">
        <v>6796554</v>
      </c>
      <c r="AZ2016" t="s">
        <v>2469</v>
      </c>
      <c r="BA2016" t="s"/>
      <c r="BB2016" t="n">
        <v>76657</v>
      </c>
      <c r="BC2016" t="n">
        <v>13.29577</v>
      </c>
      <c r="BD2016" t="n">
        <v>52.49833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92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2467</v>
      </c>
      <c r="F2017" t="n">
        <v>-1</v>
      </c>
      <c r="G2017" t="s">
        <v>74</v>
      </c>
      <c r="H2017" t="s">
        <v>75</v>
      </c>
      <c r="I2017" t="s"/>
      <c r="J2017" t="s">
        <v>74</v>
      </c>
      <c r="K2017" t="n">
        <v>122.5</v>
      </c>
      <c r="L2017" t="s">
        <v>76</v>
      </c>
      <c r="M2017" t="s"/>
      <c r="N2017" t="s">
        <v>886</v>
      </c>
      <c r="O2017" t="s">
        <v>78</v>
      </c>
      <c r="P2017" t="s">
        <v>2467</v>
      </c>
      <c r="Q2017" t="s"/>
      <c r="R2017" t="s">
        <v>79</v>
      </c>
      <c r="S2017" t="s">
        <v>1310</v>
      </c>
      <c r="T2017" t="s">
        <v>81</v>
      </c>
      <c r="U2017" t="s">
        <v>82</v>
      </c>
      <c r="V2017" t="s">
        <v>83</v>
      </c>
      <c r="W2017" t="s">
        <v>108</v>
      </c>
      <c r="X2017" t="s"/>
      <c r="Y2017" t="s">
        <v>85</v>
      </c>
      <c r="Z2017">
        <f>HYPERLINK("https://hotelmonitor-cachepage.eclerx.com/savepage/tk_15444266896127472_sr_2399.html","info")</f>
        <v/>
      </c>
      <c r="AA2017" t="n">
        <v>-6796554</v>
      </c>
      <c r="AB2017" t="s"/>
      <c r="AC2017" t="s"/>
      <c r="AD2017" t="s">
        <v>86</v>
      </c>
      <c r="AE2017" t="s"/>
      <c r="AF2017" t="s"/>
      <c r="AG2017" t="s"/>
      <c r="AH2017" t="s"/>
      <c r="AI2017" t="s"/>
      <c r="AJ2017" t="s"/>
      <c r="AK2017" t="s">
        <v>87</v>
      </c>
      <c r="AL2017" t="s"/>
      <c r="AM2017" t="s"/>
      <c r="AN2017" t="s">
        <v>88</v>
      </c>
      <c r="AO2017" t="s"/>
      <c r="AP2017" t="n">
        <v>184</v>
      </c>
      <c r="AQ2017" t="s">
        <v>89</v>
      </c>
      <c r="AR2017" t="s"/>
      <c r="AS2017" t="s"/>
      <c r="AT2017" t="s">
        <v>90</v>
      </c>
      <c r="AU2017" t="s"/>
      <c r="AV2017" t="s"/>
      <c r="AW2017" t="s"/>
      <c r="AX2017" t="s"/>
      <c r="AY2017" t="n">
        <v>6796554</v>
      </c>
      <c r="AZ2017" t="s">
        <v>2469</v>
      </c>
      <c r="BA2017" t="s"/>
      <c r="BB2017" t="n">
        <v>76657</v>
      </c>
      <c r="BC2017" t="n">
        <v>13.29577</v>
      </c>
      <c r="BD2017" t="n">
        <v>52.49833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92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2472</v>
      </c>
      <c r="F2018" t="n">
        <v>-1</v>
      </c>
      <c r="G2018" t="s">
        <v>74</v>
      </c>
      <c r="H2018" t="s">
        <v>75</v>
      </c>
      <c r="I2018" t="s"/>
      <c r="J2018" t="s">
        <v>74</v>
      </c>
      <c r="K2018" t="n">
        <v>63.42</v>
      </c>
      <c r="L2018" t="s">
        <v>76</v>
      </c>
      <c r="M2018" t="s"/>
      <c r="N2018" t="s">
        <v>158</v>
      </c>
      <c r="O2018" t="s">
        <v>78</v>
      </c>
      <c r="P2018" t="s">
        <v>2472</v>
      </c>
      <c r="Q2018" t="s"/>
      <c r="R2018" t="s">
        <v>119</v>
      </c>
      <c r="S2018" t="s">
        <v>2473</v>
      </c>
      <c r="T2018" t="s">
        <v>81</v>
      </c>
      <c r="U2018" t="s">
        <v>82</v>
      </c>
      <c r="V2018" t="s">
        <v>83</v>
      </c>
      <c r="W2018" t="s">
        <v>84</v>
      </c>
      <c r="X2018" t="s"/>
      <c r="Y2018" t="s">
        <v>85</v>
      </c>
      <c r="Z2018">
        <f>HYPERLINK("https://hotelmonitor-cachepage.eclerx.com/savepage/tk_15444267202203152_sr_2399.html","info")</f>
        <v/>
      </c>
      <c r="AA2018" t="n">
        <v>-2071793</v>
      </c>
      <c r="AB2018" t="s"/>
      <c r="AC2018" t="s"/>
      <c r="AD2018" t="s">
        <v>86</v>
      </c>
      <c r="AE2018" t="s"/>
      <c r="AF2018" t="s"/>
      <c r="AG2018" t="s"/>
      <c r="AH2018" t="s"/>
      <c r="AI2018" t="s"/>
      <c r="AJ2018" t="s"/>
      <c r="AK2018" t="s">
        <v>87</v>
      </c>
      <c r="AL2018" t="s"/>
      <c r="AM2018" t="s"/>
      <c r="AN2018" t="s">
        <v>88</v>
      </c>
      <c r="AO2018" t="s"/>
      <c r="AP2018" t="n">
        <v>193</v>
      </c>
      <c r="AQ2018" t="s">
        <v>89</v>
      </c>
      <c r="AR2018" t="s"/>
      <c r="AS2018" t="s"/>
      <c r="AT2018" t="s">
        <v>90</v>
      </c>
      <c r="AU2018" t="s"/>
      <c r="AV2018" t="s"/>
      <c r="AW2018" t="s"/>
      <c r="AX2018" t="s"/>
      <c r="AY2018" t="n">
        <v>2071793</v>
      </c>
      <c r="AZ2018" t="s">
        <v>2474</v>
      </c>
      <c r="BA2018" t="s"/>
      <c r="BB2018" t="n">
        <v>584282</v>
      </c>
      <c r="BC2018" t="n">
        <v>13.38022</v>
      </c>
      <c r="BD2018" t="n">
        <v>52.55822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92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2472</v>
      </c>
      <c r="F2019" t="n">
        <v>-1</v>
      </c>
      <c r="G2019" t="s">
        <v>74</v>
      </c>
      <c r="H2019" t="s">
        <v>75</v>
      </c>
      <c r="I2019" t="s"/>
      <c r="J2019" t="s">
        <v>74</v>
      </c>
      <c r="K2019" t="n">
        <v>69.34999999999999</v>
      </c>
      <c r="L2019" t="s">
        <v>76</v>
      </c>
      <c r="M2019" t="s"/>
      <c r="N2019" t="s">
        <v>113</v>
      </c>
      <c r="O2019" t="s">
        <v>78</v>
      </c>
      <c r="P2019" t="s">
        <v>2472</v>
      </c>
      <c r="Q2019" t="s"/>
      <c r="R2019" t="s">
        <v>119</v>
      </c>
      <c r="S2019" t="s">
        <v>2475</v>
      </c>
      <c r="T2019" t="s">
        <v>81</v>
      </c>
      <c r="U2019" t="s">
        <v>82</v>
      </c>
      <c r="V2019" t="s">
        <v>83</v>
      </c>
      <c r="W2019" t="s">
        <v>84</v>
      </c>
      <c r="X2019" t="s"/>
      <c r="Y2019" t="s">
        <v>85</v>
      </c>
      <c r="Z2019">
        <f>HYPERLINK("https://hotelmonitor-cachepage.eclerx.com/savepage/tk_15444267202203152_sr_2399.html","info")</f>
        <v/>
      </c>
      <c r="AA2019" t="n">
        <v>-2071793</v>
      </c>
      <c r="AB2019" t="s"/>
      <c r="AC2019" t="s"/>
      <c r="AD2019" t="s">
        <v>86</v>
      </c>
      <c r="AE2019" t="s"/>
      <c r="AF2019" t="s"/>
      <c r="AG2019" t="s"/>
      <c r="AH2019" t="s"/>
      <c r="AI2019" t="s"/>
      <c r="AJ2019" t="s"/>
      <c r="AK2019" t="s">
        <v>87</v>
      </c>
      <c r="AL2019" t="s"/>
      <c r="AM2019" t="s"/>
      <c r="AN2019" t="s">
        <v>88</v>
      </c>
      <c r="AO2019" t="s"/>
      <c r="AP2019" t="n">
        <v>193</v>
      </c>
      <c r="AQ2019" t="s">
        <v>89</v>
      </c>
      <c r="AR2019" t="s"/>
      <c r="AS2019" t="s"/>
      <c r="AT2019" t="s">
        <v>90</v>
      </c>
      <c r="AU2019" t="s"/>
      <c r="AV2019" t="s"/>
      <c r="AW2019" t="s"/>
      <c r="AX2019" t="s"/>
      <c r="AY2019" t="n">
        <v>2071793</v>
      </c>
      <c r="AZ2019" t="s">
        <v>2474</v>
      </c>
      <c r="BA2019" t="s"/>
      <c r="BB2019" t="n">
        <v>584282</v>
      </c>
      <c r="BC2019" t="n">
        <v>13.38022</v>
      </c>
      <c r="BD2019" t="n">
        <v>52.55822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92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2472</v>
      </c>
      <c r="F2020" t="n">
        <v>-1</v>
      </c>
      <c r="G2020" t="s">
        <v>74</v>
      </c>
      <c r="H2020" t="s">
        <v>75</v>
      </c>
      <c r="I2020" t="s"/>
      <c r="J2020" t="s">
        <v>74</v>
      </c>
      <c r="K2020" t="n">
        <v>79.65000000000001</v>
      </c>
      <c r="L2020" t="s">
        <v>76</v>
      </c>
      <c r="M2020" t="s"/>
      <c r="N2020" t="s">
        <v>131</v>
      </c>
      <c r="O2020" t="s">
        <v>78</v>
      </c>
      <c r="P2020" t="s">
        <v>2472</v>
      </c>
      <c r="Q2020" t="s"/>
      <c r="R2020" t="s">
        <v>119</v>
      </c>
      <c r="S2020" t="s">
        <v>2476</v>
      </c>
      <c r="T2020" t="s">
        <v>81</v>
      </c>
      <c r="U2020" t="s">
        <v>82</v>
      </c>
      <c r="V2020" t="s">
        <v>83</v>
      </c>
      <c r="W2020" t="s">
        <v>84</v>
      </c>
      <c r="X2020" t="s"/>
      <c r="Y2020" t="s">
        <v>85</v>
      </c>
      <c r="Z2020">
        <f>HYPERLINK("https://hotelmonitor-cachepage.eclerx.com/savepage/tk_15444267202203152_sr_2399.html","info")</f>
        <v/>
      </c>
      <c r="AA2020" t="n">
        <v>-2071793</v>
      </c>
      <c r="AB2020" t="s"/>
      <c r="AC2020" t="s"/>
      <c r="AD2020" t="s">
        <v>86</v>
      </c>
      <c r="AE2020" t="s"/>
      <c r="AF2020" t="s"/>
      <c r="AG2020" t="s"/>
      <c r="AH2020" t="s"/>
      <c r="AI2020" t="s"/>
      <c r="AJ2020" t="s"/>
      <c r="AK2020" t="s">
        <v>87</v>
      </c>
      <c r="AL2020" t="s"/>
      <c r="AM2020" t="s"/>
      <c r="AN2020" t="s">
        <v>88</v>
      </c>
      <c r="AO2020" t="s"/>
      <c r="AP2020" t="n">
        <v>193</v>
      </c>
      <c r="AQ2020" t="s">
        <v>89</v>
      </c>
      <c r="AR2020" t="s"/>
      <c r="AS2020" t="s"/>
      <c r="AT2020" t="s">
        <v>90</v>
      </c>
      <c r="AU2020" t="s"/>
      <c r="AV2020" t="s"/>
      <c r="AW2020" t="s"/>
      <c r="AX2020" t="s"/>
      <c r="AY2020" t="n">
        <v>2071793</v>
      </c>
      <c r="AZ2020" t="s">
        <v>2474</v>
      </c>
      <c r="BA2020" t="s"/>
      <c r="BB2020" t="n">
        <v>584282</v>
      </c>
      <c r="BC2020" t="n">
        <v>13.38022</v>
      </c>
      <c r="BD2020" t="n">
        <v>52.55822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92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2472</v>
      </c>
      <c r="F2021" t="n">
        <v>-1</v>
      </c>
      <c r="G2021" t="s">
        <v>74</v>
      </c>
      <c r="H2021" t="s">
        <v>75</v>
      </c>
      <c r="I2021" t="s"/>
      <c r="J2021" t="s">
        <v>74</v>
      </c>
      <c r="K2021" t="n">
        <v>89.25</v>
      </c>
      <c r="L2021" t="s">
        <v>76</v>
      </c>
      <c r="M2021" t="s"/>
      <c r="N2021" t="s">
        <v>177</v>
      </c>
      <c r="O2021" t="s">
        <v>78</v>
      </c>
      <c r="P2021" t="s">
        <v>2472</v>
      </c>
      <c r="Q2021" t="s"/>
      <c r="R2021" t="s">
        <v>119</v>
      </c>
      <c r="S2021" t="s">
        <v>203</v>
      </c>
      <c r="T2021" t="s">
        <v>81</v>
      </c>
      <c r="U2021" t="s">
        <v>82</v>
      </c>
      <c r="V2021" t="s">
        <v>83</v>
      </c>
      <c r="W2021" t="s">
        <v>84</v>
      </c>
      <c r="X2021" t="s"/>
      <c r="Y2021" t="s">
        <v>85</v>
      </c>
      <c r="Z2021">
        <f>HYPERLINK("https://hotelmonitor-cachepage.eclerx.com/savepage/tk_15444267202203152_sr_2399.html","info")</f>
        <v/>
      </c>
      <c r="AA2021" t="n">
        <v>-2071793</v>
      </c>
      <c r="AB2021" t="s"/>
      <c r="AC2021" t="s"/>
      <c r="AD2021" t="s">
        <v>86</v>
      </c>
      <c r="AE2021" t="s"/>
      <c r="AF2021" t="s"/>
      <c r="AG2021" t="s"/>
      <c r="AH2021" t="s"/>
      <c r="AI2021" t="s"/>
      <c r="AJ2021" t="s"/>
      <c r="AK2021" t="s">
        <v>87</v>
      </c>
      <c r="AL2021" t="s"/>
      <c r="AM2021" t="s"/>
      <c r="AN2021" t="s">
        <v>88</v>
      </c>
      <c r="AO2021" t="s"/>
      <c r="AP2021" t="n">
        <v>193</v>
      </c>
      <c r="AQ2021" t="s">
        <v>89</v>
      </c>
      <c r="AR2021" t="s"/>
      <c r="AS2021" t="s"/>
      <c r="AT2021" t="s">
        <v>90</v>
      </c>
      <c r="AU2021" t="s"/>
      <c r="AV2021" t="s"/>
      <c r="AW2021" t="s"/>
      <c r="AX2021" t="s"/>
      <c r="AY2021" t="n">
        <v>2071793</v>
      </c>
      <c r="AZ2021" t="s">
        <v>2474</v>
      </c>
      <c r="BA2021" t="s"/>
      <c r="BB2021" t="n">
        <v>584282</v>
      </c>
      <c r="BC2021" t="n">
        <v>13.38022</v>
      </c>
      <c r="BD2021" t="n">
        <v>52.55822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92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2472</v>
      </c>
      <c r="F2022" t="n">
        <v>-1</v>
      </c>
      <c r="G2022" t="s">
        <v>74</v>
      </c>
      <c r="H2022" t="s">
        <v>75</v>
      </c>
      <c r="I2022" t="s"/>
      <c r="J2022" t="s">
        <v>74</v>
      </c>
      <c r="K2022" t="n">
        <v>104</v>
      </c>
      <c r="L2022" t="s">
        <v>76</v>
      </c>
      <c r="M2022" t="s"/>
      <c r="N2022" t="s">
        <v>179</v>
      </c>
      <c r="O2022" t="s">
        <v>78</v>
      </c>
      <c r="P2022" t="s">
        <v>2472</v>
      </c>
      <c r="Q2022" t="s"/>
      <c r="R2022" t="s">
        <v>119</v>
      </c>
      <c r="S2022" t="s">
        <v>860</v>
      </c>
      <c r="T2022" t="s">
        <v>81</v>
      </c>
      <c r="U2022" t="s">
        <v>82</v>
      </c>
      <c r="V2022" t="s">
        <v>83</v>
      </c>
      <c r="W2022" t="s">
        <v>84</v>
      </c>
      <c r="X2022" t="s"/>
      <c r="Y2022" t="s">
        <v>85</v>
      </c>
      <c r="Z2022">
        <f>HYPERLINK("https://hotelmonitor-cachepage.eclerx.com/savepage/tk_15444267202203152_sr_2399.html","info")</f>
        <v/>
      </c>
      <c r="AA2022" t="n">
        <v>-2071793</v>
      </c>
      <c r="AB2022" t="s"/>
      <c r="AC2022" t="s"/>
      <c r="AD2022" t="s">
        <v>86</v>
      </c>
      <c r="AE2022" t="s"/>
      <c r="AF2022" t="s"/>
      <c r="AG2022" t="s"/>
      <c r="AH2022" t="s"/>
      <c r="AI2022" t="s"/>
      <c r="AJ2022" t="s"/>
      <c r="AK2022" t="s">
        <v>87</v>
      </c>
      <c r="AL2022" t="s"/>
      <c r="AM2022" t="s"/>
      <c r="AN2022" t="s">
        <v>88</v>
      </c>
      <c r="AO2022" t="s"/>
      <c r="AP2022" t="n">
        <v>193</v>
      </c>
      <c r="AQ2022" t="s">
        <v>89</v>
      </c>
      <c r="AR2022" t="s"/>
      <c r="AS2022" t="s"/>
      <c r="AT2022" t="s">
        <v>90</v>
      </c>
      <c r="AU2022" t="s"/>
      <c r="AV2022" t="s"/>
      <c r="AW2022" t="s"/>
      <c r="AX2022" t="s"/>
      <c r="AY2022" t="n">
        <v>2071793</v>
      </c>
      <c r="AZ2022" t="s">
        <v>2474</v>
      </c>
      <c r="BA2022" t="s"/>
      <c r="BB2022" t="n">
        <v>584282</v>
      </c>
      <c r="BC2022" t="n">
        <v>13.38022</v>
      </c>
      <c r="BD2022" t="n">
        <v>52.55822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92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2477</v>
      </c>
      <c r="F2023" t="n">
        <v>-1</v>
      </c>
      <c r="G2023" t="s">
        <v>74</v>
      </c>
      <c r="H2023" t="s">
        <v>75</v>
      </c>
      <c r="I2023" t="s"/>
      <c r="J2023" t="s">
        <v>74</v>
      </c>
      <c r="K2023" t="n">
        <v>253</v>
      </c>
      <c r="L2023" t="s">
        <v>76</v>
      </c>
      <c r="M2023" t="s"/>
      <c r="N2023" t="s">
        <v>2478</v>
      </c>
      <c r="O2023" t="s">
        <v>78</v>
      </c>
      <c r="P2023" t="s">
        <v>2477</v>
      </c>
      <c r="Q2023" t="s"/>
      <c r="R2023" t="s">
        <v>277</v>
      </c>
      <c r="S2023" t="s">
        <v>2479</v>
      </c>
      <c r="T2023" t="s">
        <v>81</v>
      </c>
      <c r="U2023" t="s">
        <v>82</v>
      </c>
      <c r="V2023" t="s">
        <v>83</v>
      </c>
      <c r="W2023" t="s">
        <v>108</v>
      </c>
      <c r="X2023" t="s"/>
      <c r="Y2023" t="s">
        <v>85</v>
      </c>
      <c r="Z2023">
        <f>HYPERLINK("https://hotelmonitor-cachepage.eclerx.com/savepage/tk_15444277568229842_sr_2399.html","info")</f>
        <v/>
      </c>
      <c r="AA2023" t="n">
        <v>-6222939</v>
      </c>
      <c r="AB2023" t="s"/>
      <c r="AC2023" t="s"/>
      <c r="AD2023" t="s">
        <v>86</v>
      </c>
      <c r="AE2023" t="s"/>
      <c r="AF2023" t="s"/>
      <c r="AG2023" t="s"/>
      <c r="AH2023" t="s"/>
      <c r="AI2023" t="s"/>
      <c r="AJ2023" t="s"/>
      <c r="AK2023" t="s">
        <v>87</v>
      </c>
      <c r="AL2023" t="s"/>
      <c r="AM2023" t="s"/>
      <c r="AN2023" t="s">
        <v>88</v>
      </c>
      <c r="AO2023" t="s"/>
      <c r="AP2023" t="n">
        <v>499</v>
      </c>
      <c r="AQ2023" t="s">
        <v>89</v>
      </c>
      <c r="AR2023" t="s"/>
      <c r="AS2023" t="s"/>
      <c r="AT2023" t="s">
        <v>90</v>
      </c>
      <c r="AU2023" t="s"/>
      <c r="AV2023" t="s"/>
      <c r="AW2023" t="s"/>
      <c r="AX2023" t="s"/>
      <c r="AY2023" t="n">
        <v>6222939</v>
      </c>
      <c r="AZ2023" t="s">
        <v>2480</v>
      </c>
      <c r="BA2023" t="s"/>
      <c r="BB2023" t="n">
        <v>252272</v>
      </c>
      <c r="BC2023" t="n">
        <v>13.394115</v>
      </c>
      <c r="BD2023" t="n">
        <v>52.51579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92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2477</v>
      </c>
      <c r="F2024" t="n">
        <v>-1</v>
      </c>
      <c r="G2024" t="s">
        <v>74</v>
      </c>
      <c r="H2024" t="s">
        <v>75</v>
      </c>
      <c r="I2024" t="s"/>
      <c r="J2024" t="s">
        <v>74</v>
      </c>
      <c r="K2024" t="n">
        <v>258</v>
      </c>
      <c r="L2024" t="s">
        <v>76</v>
      </c>
      <c r="M2024" t="s"/>
      <c r="N2024" t="s">
        <v>1362</v>
      </c>
      <c r="O2024" t="s">
        <v>78</v>
      </c>
      <c r="P2024" t="s">
        <v>2477</v>
      </c>
      <c r="Q2024" t="s"/>
      <c r="R2024" t="s">
        <v>277</v>
      </c>
      <c r="S2024" t="s">
        <v>2481</v>
      </c>
      <c r="T2024" t="s">
        <v>81</v>
      </c>
      <c r="U2024" t="s">
        <v>82</v>
      </c>
      <c r="V2024" t="s">
        <v>83</v>
      </c>
      <c r="W2024" t="s">
        <v>108</v>
      </c>
      <c r="X2024" t="s"/>
      <c r="Y2024" t="s">
        <v>85</v>
      </c>
      <c r="Z2024">
        <f>HYPERLINK("https://hotelmonitor-cachepage.eclerx.com/savepage/tk_15444277568229842_sr_2399.html","info")</f>
        <v/>
      </c>
      <c r="AA2024" t="n">
        <v>-6222939</v>
      </c>
      <c r="AB2024" t="s"/>
      <c r="AC2024" t="s"/>
      <c r="AD2024" t="s">
        <v>86</v>
      </c>
      <c r="AE2024" t="s"/>
      <c r="AF2024" t="s"/>
      <c r="AG2024" t="s"/>
      <c r="AH2024" t="s"/>
      <c r="AI2024" t="s"/>
      <c r="AJ2024" t="s"/>
      <c r="AK2024" t="s">
        <v>87</v>
      </c>
      <c r="AL2024" t="s"/>
      <c r="AM2024" t="s"/>
      <c r="AN2024" t="s">
        <v>88</v>
      </c>
      <c r="AO2024" t="s"/>
      <c r="AP2024" t="n">
        <v>499</v>
      </c>
      <c r="AQ2024" t="s">
        <v>89</v>
      </c>
      <c r="AR2024" t="s"/>
      <c r="AS2024" t="s"/>
      <c r="AT2024" t="s">
        <v>90</v>
      </c>
      <c r="AU2024" t="s"/>
      <c r="AV2024" t="s"/>
      <c r="AW2024" t="s"/>
      <c r="AX2024" t="s"/>
      <c r="AY2024" t="n">
        <v>6222939</v>
      </c>
      <c r="AZ2024" t="s">
        <v>2480</v>
      </c>
      <c r="BA2024" t="s"/>
      <c r="BB2024" t="n">
        <v>252272</v>
      </c>
      <c r="BC2024" t="n">
        <v>13.394115</v>
      </c>
      <c r="BD2024" t="n">
        <v>52.51579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92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2477</v>
      </c>
      <c r="F2025" t="n">
        <v>-1</v>
      </c>
      <c r="G2025" t="s">
        <v>74</v>
      </c>
      <c r="H2025" t="s">
        <v>75</v>
      </c>
      <c r="I2025" t="s"/>
      <c r="J2025" t="s">
        <v>74</v>
      </c>
      <c r="K2025" t="n">
        <v>284</v>
      </c>
      <c r="L2025" t="s">
        <v>76</v>
      </c>
      <c r="M2025" t="s"/>
      <c r="N2025" t="s">
        <v>2482</v>
      </c>
      <c r="O2025" t="s">
        <v>78</v>
      </c>
      <c r="P2025" t="s">
        <v>2477</v>
      </c>
      <c r="Q2025" t="s"/>
      <c r="R2025" t="s">
        <v>277</v>
      </c>
      <c r="S2025" t="s">
        <v>2483</v>
      </c>
      <c r="T2025" t="s">
        <v>81</v>
      </c>
      <c r="U2025" t="s">
        <v>82</v>
      </c>
      <c r="V2025" t="s">
        <v>83</v>
      </c>
      <c r="W2025" t="s">
        <v>108</v>
      </c>
      <c r="X2025" t="s"/>
      <c r="Y2025" t="s">
        <v>85</v>
      </c>
      <c r="Z2025">
        <f>HYPERLINK("https://hotelmonitor-cachepage.eclerx.com/savepage/tk_15444277568229842_sr_2399.html","info")</f>
        <v/>
      </c>
      <c r="AA2025" t="n">
        <v>-6222939</v>
      </c>
      <c r="AB2025" t="s"/>
      <c r="AC2025" t="s"/>
      <c r="AD2025" t="s">
        <v>86</v>
      </c>
      <c r="AE2025" t="s"/>
      <c r="AF2025" t="s"/>
      <c r="AG2025" t="s"/>
      <c r="AH2025" t="s"/>
      <c r="AI2025" t="s"/>
      <c r="AJ2025" t="s"/>
      <c r="AK2025" t="s">
        <v>87</v>
      </c>
      <c r="AL2025" t="s"/>
      <c r="AM2025" t="s"/>
      <c r="AN2025" t="s">
        <v>88</v>
      </c>
      <c r="AO2025" t="s"/>
      <c r="AP2025" t="n">
        <v>499</v>
      </c>
      <c r="AQ2025" t="s">
        <v>89</v>
      </c>
      <c r="AR2025" t="s"/>
      <c r="AS2025" t="s"/>
      <c r="AT2025" t="s">
        <v>90</v>
      </c>
      <c r="AU2025" t="s"/>
      <c r="AV2025" t="s"/>
      <c r="AW2025" t="s"/>
      <c r="AX2025" t="s"/>
      <c r="AY2025" t="n">
        <v>6222939</v>
      </c>
      <c r="AZ2025" t="s">
        <v>2480</v>
      </c>
      <c r="BA2025" t="s"/>
      <c r="BB2025" t="n">
        <v>252272</v>
      </c>
      <c r="BC2025" t="n">
        <v>13.394115</v>
      </c>
      <c r="BD2025" t="n">
        <v>52.51579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92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2477</v>
      </c>
      <c r="F2026" t="n">
        <v>-1</v>
      </c>
      <c r="G2026" t="s">
        <v>74</v>
      </c>
      <c r="H2026" t="s">
        <v>75</v>
      </c>
      <c r="I2026" t="s"/>
      <c r="J2026" t="s">
        <v>74</v>
      </c>
      <c r="K2026" t="n">
        <v>290</v>
      </c>
      <c r="L2026" t="s">
        <v>76</v>
      </c>
      <c r="M2026" t="s"/>
      <c r="N2026" t="s">
        <v>927</v>
      </c>
      <c r="O2026" t="s">
        <v>78</v>
      </c>
      <c r="P2026" t="s">
        <v>2477</v>
      </c>
      <c r="Q2026" t="s"/>
      <c r="R2026" t="s">
        <v>277</v>
      </c>
      <c r="S2026" t="s">
        <v>2484</v>
      </c>
      <c r="T2026" t="s">
        <v>81</v>
      </c>
      <c r="U2026" t="s">
        <v>82</v>
      </c>
      <c r="V2026" t="s">
        <v>83</v>
      </c>
      <c r="W2026" t="s">
        <v>108</v>
      </c>
      <c r="X2026" t="s"/>
      <c r="Y2026" t="s">
        <v>85</v>
      </c>
      <c r="Z2026">
        <f>HYPERLINK("https://hotelmonitor-cachepage.eclerx.com/savepage/tk_15444277568229842_sr_2399.html","info")</f>
        <v/>
      </c>
      <c r="AA2026" t="n">
        <v>-6222939</v>
      </c>
      <c r="AB2026" t="s"/>
      <c r="AC2026" t="s"/>
      <c r="AD2026" t="s">
        <v>86</v>
      </c>
      <c r="AE2026" t="s"/>
      <c r="AF2026" t="s"/>
      <c r="AG2026" t="s"/>
      <c r="AH2026" t="s"/>
      <c r="AI2026" t="s"/>
      <c r="AJ2026" t="s"/>
      <c r="AK2026" t="s">
        <v>87</v>
      </c>
      <c r="AL2026" t="s"/>
      <c r="AM2026" t="s"/>
      <c r="AN2026" t="s">
        <v>88</v>
      </c>
      <c r="AO2026" t="s"/>
      <c r="AP2026" t="n">
        <v>499</v>
      </c>
      <c r="AQ2026" t="s">
        <v>89</v>
      </c>
      <c r="AR2026" t="s"/>
      <c r="AS2026" t="s"/>
      <c r="AT2026" t="s">
        <v>90</v>
      </c>
      <c r="AU2026" t="s"/>
      <c r="AV2026" t="s"/>
      <c r="AW2026" t="s"/>
      <c r="AX2026" t="s"/>
      <c r="AY2026" t="n">
        <v>6222939</v>
      </c>
      <c r="AZ2026" t="s">
        <v>2480</v>
      </c>
      <c r="BA2026" t="s"/>
      <c r="BB2026" t="n">
        <v>252272</v>
      </c>
      <c r="BC2026" t="n">
        <v>13.394115</v>
      </c>
      <c r="BD2026" t="n">
        <v>52.51579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92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2477</v>
      </c>
      <c r="F2027" t="n">
        <v>-1</v>
      </c>
      <c r="G2027" t="s">
        <v>74</v>
      </c>
      <c r="H2027" t="s">
        <v>75</v>
      </c>
      <c r="I2027" t="s"/>
      <c r="J2027" t="s">
        <v>74</v>
      </c>
      <c r="K2027" t="n">
        <v>425</v>
      </c>
      <c r="L2027" t="s">
        <v>76</v>
      </c>
      <c r="M2027" t="s"/>
      <c r="N2027" t="s">
        <v>2485</v>
      </c>
      <c r="O2027" t="s">
        <v>78</v>
      </c>
      <c r="P2027" t="s">
        <v>2477</v>
      </c>
      <c r="Q2027" t="s"/>
      <c r="R2027" t="s">
        <v>277</v>
      </c>
      <c r="S2027" t="s">
        <v>2486</v>
      </c>
      <c r="T2027" t="s">
        <v>81</v>
      </c>
      <c r="U2027" t="s">
        <v>82</v>
      </c>
      <c r="V2027" t="s">
        <v>83</v>
      </c>
      <c r="W2027" t="s">
        <v>108</v>
      </c>
      <c r="X2027" t="s"/>
      <c r="Y2027" t="s">
        <v>85</v>
      </c>
      <c r="Z2027">
        <f>HYPERLINK("https://hotelmonitor-cachepage.eclerx.com/savepage/tk_15444277568229842_sr_2399.html","info")</f>
        <v/>
      </c>
      <c r="AA2027" t="n">
        <v>-6222939</v>
      </c>
      <c r="AB2027" t="s"/>
      <c r="AC2027" t="s"/>
      <c r="AD2027" t="s">
        <v>86</v>
      </c>
      <c r="AE2027" t="s"/>
      <c r="AF2027" t="s"/>
      <c r="AG2027" t="s"/>
      <c r="AH2027" t="s"/>
      <c r="AI2027" t="s"/>
      <c r="AJ2027" t="s"/>
      <c r="AK2027" t="s">
        <v>87</v>
      </c>
      <c r="AL2027" t="s"/>
      <c r="AM2027" t="s"/>
      <c r="AN2027" t="s">
        <v>88</v>
      </c>
      <c r="AO2027" t="s"/>
      <c r="AP2027" t="n">
        <v>499</v>
      </c>
      <c r="AQ2027" t="s">
        <v>89</v>
      </c>
      <c r="AR2027" t="s"/>
      <c r="AS2027" t="s"/>
      <c r="AT2027" t="s">
        <v>90</v>
      </c>
      <c r="AU2027" t="s"/>
      <c r="AV2027" t="s"/>
      <c r="AW2027" t="s"/>
      <c r="AX2027" t="s"/>
      <c r="AY2027" t="n">
        <v>6222939</v>
      </c>
      <c r="AZ2027" t="s">
        <v>2480</v>
      </c>
      <c r="BA2027" t="s"/>
      <c r="BB2027" t="n">
        <v>252272</v>
      </c>
      <c r="BC2027" t="n">
        <v>13.394115</v>
      </c>
      <c r="BD2027" t="n">
        <v>52.51579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92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2477</v>
      </c>
      <c r="F2028" t="n">
        <v>-1</v>
      </c>
      <c r="G2028" t="s">
        <v>74</v>
      </c>
      <c r="H2028" t="s">
        <v>75</v>
      </c>
      <c r="I2028" t="s"/>
      <c r="J2028" t="s">
        <v>74</v>
      </c>
      <c r="K2028" t="n">
        <v>434</v>
      </c>
      <c r="L2028" t="s">
        <v>76</v>
      </c>
      <c r="M2028" t="s"/>
      <c r="N2028" t="s">
        <v>166</v>
      </c>
      <c r="O2028" t="s">
        <v>78</v>
      </c>
      <c r="P2028" t="s">
        <v>2477</v>
      </c>
      <c r="Q2028" t="s"/>
      <c r="R2028" t="s">
        <v>277</v>
      </c>
      <c r="S2028" t="s">
        <v>2487</v>
      </c>
      <c r="T2028" t="s">
        <v>81</v>
      </c>
      <c r="U2028" t="s">
        <v>82</v>
      </c>
      <c r="V2028" t="s">
        <v>83</v>
      </c>
      <c r="W2028" t="s">
        <v>108</v>
      </c>
      <c r="X2028" t="s"/>
      <c r="Y2028" t="s">
        <v>85</v>
      </c>
      <c r="Z2028">
        <f>HYPERLINK("https://hotelmonitor-cachepage.eclerx.com/savepage/tk_15444277568229842_sr_2399.html","info")</f>
        <v/>
      </c>
      <c r="AA2028" t="n">
        <v>-6222939</v>
      </c>
      <c r="AB2028" t="s"/>
      <c r="AC2028" t="s"/>
      <c r="AD2028" t="s">
        <v>86</v>
      </c>
      <c r="AE2028" t="s"/>
      <c r="AF2028" t="s"/>
      <c r="AG2028" t="s"/>
      <c r="AH2028" t="s"/>
      <c r="AI2028" t="s"/>
      <c r="AJ2028" t="s"/>
      <c r="AK2028" t="s">
        <v>87</v>
      </c>
      <c r="AL2028" t="s"/>
      <c r="AM2028" t="s"/>
      <c r="AN2028" t="s">
        <v>88</v>
      </c>
      <c r="AO2028" t="s"/>
      <c r="AP2028" t="n">
        <v>499</v>
      </c>
      <c r="AQ2028" t="s">
        <v>89</v>
      </c>
      <c r="AR2028" t="s"/>
      <c r="AS2028" t="s"/>
      <c r="AT2028" t="s">
        <v>90</v>
      </c>
      <c r="AU2028" t="s"/>
      <c r="AV2028" t="s"/>
      <c r="AW2028" t="s"/>
      <c r="AX2028" t="s"/>
      <c r="AY2028" t="n">
        <v>6222939</v>
      </c>
      <c r="AZ2028" t="s">
        <v>2480</v>
      </c>
      <c r="BA2028" t="s"/>
      <c r="BB2028" t="n">
        <v>252272</v>
      </c>
      <c r="BC2028" t="n">
        <v>13.394115</v>
      </c>
      <c r="BD2028" t="n">
        <v>52.51579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92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2477</v>
      </c>
      <c r="F2029" t="n">
        <v>-1</v>
      </c>
      <c r="G2029" t="s">
        <v>74</v>
      </c>
      <c r="H2029" t="s">
        <v>75</v>
      </c>
      <c r="I2029" t="s"/>
      <c r="J2029" t="s">
        <v>74</v>
      </c>
      <c r="K2029" t="n">
        <v>624</v>
      </c>
      <c r="L2029" t="s">
        <v>76</v>
      </c>
      <c r="M2029" t="s"/>
      <c r="N2029" t="s">
        <v>2488</v>
      </c>
      <c r="O2029" t="s">
        <v>78</v>
      </c>
      <c r="P2029" t="s">
        <v>2477</v>
      </c>
      <c r="Q2029" t="s"/>
      <c r="R2029" t="s">
        <v>277</v>
      </c>
      <c r="S2029" t="s">
        <v>2489</v>
      </c>
      <c r="T2029" t="s">
        <v>81</v>
      </c>
      <c r="U2029" t="s">
        <v>82</v>
      </c>
      <c r="V2029" t="s">
        <v>83</v>
      </c>
      <c r="W2029" t="s">
        <v>108</v>
      </c>
      <c r="X2029" t="s"/>
      <c r="Y2029" t="s">
        <v>85</v>
      </c>
      <c r="Z2029">
        <f>HYPERLINK("https://hotelmonitor-cachepage.eclerx.com/savepage/tk_15444277568229842_sr_2399.html","info")</f>
        <v/>
      </c>
      <c r="AA2029" t="n">
        <v>-6222939</v>
      </c>
      <c r="AB2029" t="s"/>
      <c r="AC2029" t="s"/>
      <c r="AD2029" t="s">
        <v>86</v>
      </c>
      <c r="AE2029" t="s"/>
      <c r="AF2029" t="s"/>
      <c r="AG2029" t="s"/>
      <c r="AH2029" t="s"/>
      <c r="AI2029" t="s"/>
      <c r="AJ2029" t="s"/>
      <c r="AK2029" t="s">
        <v>87</v>
      </c>
      <c r="AL2029" t="s"/>
      <c r="AM2029" t="s"/>
      <c r="AN2029" t="s">
        <v>88</v>
      </c>
      <c r="AO2029" t="s"/>
      <c r="AP2029" t="n">
        <v>499</v>
      </c>
      <c r="AQ2029" t="s">
        <v>89</v>
      </c>
      <c r="AR2029" t="s"/>
      <c r="AS2029" t="s"/>
      <c r="AT2029" t="s">
        <v>90</v>
      </c>
      <c r="AU2029" t="s"/>
      <c r="AV2029" t="s"/>
      <c r="AW2029" t="s"/>
      <c r="AX2029" t="s"/>
      <c r="AY2029" t="n">
        <v>6222939</v>
      </c>
      <c r="AZ2029" t="s">
        <v>2480</v>
      </c>
      <c r="BA2029" t="s"/>
      <c r="BB2029" t="n">
        <v>252272</v>
      </c>
      <c r="BC2029" t="n">
        <v>13.394115</v>
      </c>
      <c r="BD2029" t="n">
        <v>52.51579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92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2477</v>
      </c>
      <c r="F2030" t="n">
        <v>-1</v>
      </c>
      <c r="G2030" t="s">
        <v>74</v>
      </c>
      <c r="H2030" t="s">
        <v>75</v>
      </c>
      <c r="I2030" t="s"/>
      <c r="J2030" t="s">
        <v>74</v>
      </c>
      <c r="K2030" t="n">
        <v>800</v>
      </c>
      <c r="L2030" t="s">
        <v>76</v>
      </c>
      <c r="M2030" t="s"/>
      <c r="N2030" t="s">
        <v>2488</v>
      </c>
      <c r="O2030" t="s">
        <v>78</v>
      </c>
      <c r="P2030" t="s">
        <v>2477</v>
      </c>
      <c r="Q2030" t="s"/>
      <c r="R2030" t="s">
        <v>277</v>
      </c>
      <c r="S2030" t="s">
        <v>2490</v>
      </c>
      <c r="T2030" t="s">
        <v>81</v>
      </c>
      <c r="U2030" t="s">
        <v>82</v>
      </c>
      <c r="V2030" t="s">
        <v>83</v>
      </c>
      <c r="W2030" t="s">
        <v>108</v>
      </c>
      <c r="X2030" t="s"/>
      <c r="Y2030" t="s">
        <v>85</v>
      </c>
      <c r="Z2030">
        <f>HYPERLINK("https://hotelmonitor-cachepage.eclerx.com/savepage/tk_15444277568229842_sr_2399.html","info")</f>
        <v/>
      </c>
      <c r="AA2030" t="n">
        <v>-6222939</v>
      </c>
      <c r="AB2030" t="s"/>
      <c r="AC2030" t="s"/>
      <c r="AD2030" t="s">
        <v>86</v>
      </c>
      <c r="AE2030" t="s"/>
      <c r="AF2030" t="s"/>
      <c r="AG2030" t="s"/>
      <c r="AH2030" t="s"/>
      <c r="AI2030" t="s"/>
      <c r="AJ2030" t="s"/>
      <c r="AK2030" t="s">
        <v>87</v>
      </c>
      <c r="AL2030" t="s"/>
      <c r="AM2030" t="s"/>
      <c r="AN2030" t="s">
        <v>88</v>
      </c>
      <c r="AO2030" t="s"/>
      <c r="AP2030" t="n">
        <v>499</v>
      </c>
      <c r="AQ2030" t="s">
        <v>89</v>
      </c>
      <c r="AR2030" t="s"/>
      <c r="AS2030" t="s"/>
      <c r="AT2030" t="s">
        <v>90</v>
      </c>
      <c r="AU2030" t="s"/>
      <c r="AV2030" t="s"/>
      <c r="AW2030" t="s"/>
      <c r="AX2030" t="s"/>
      <c r="AY2030" t="n">
        <v>6222939</v>
      </c>
      <c r="AZ2030" t="s">
        <v>2480</v>
      </c>
      <c r="BA2030" t="s"/>
      <c r="BB2030" t="n">
        <v>252272</v>
      </c>
      <c r="BC2030" t="n">
        <v>13.394115</v>
      </c>
      <c r="BD2030" t="n">
        <v>52.51579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92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2477</v>
      </c>
      <c r="F2031" t="n">
        <v>-1</v>
      </c>
      <c r="G2031" t="s">
        <v>74</v>
      </c>
      <c r="H2031" t="s">
        <v>75</v>
      </c>
      <c r="I2031" t="s"/>
      <c r="J2031" t="s">
        <v>74</v>
      </c>
      <c r="K2031" t="n">
        <v>800</v>
      </c>
      <c r="L2031" t="s">
        <v>76</v>
      </c>
      <c r="M2031" t="s"/>
      <c r="N2031" t="s">
        <v>2488</v>
      </c>
      <c r="O2031" t="s">
        <v>78</v>
      </c>
      <c r="P2031" t="s">
        <v>2477</v>
      </c>
      <c r="Q2031" t="s"/>
      <c r="R2031" t="s">
        <v>277</v>
      </c>
      <c r="S2031" t="s">
        <v>2490</v>
      </c>
      <c r="T2031" t="s">
        <v>81</v>
      </c>
      <c r="U2031" t="s">
        <v>82</v>
      </c>
      <c r="V2031" t="s">
        <v>83</v>
      </c>
      <c r="W2031" t="s">
        <v>108</v>
      </c>
      <c r="X2031" t="s"/>
      <c r="Y2031" t="s">
        <v>85</v>
      </c>
      <c r="Z2031">
        <f>HYPERLINK("https://hotelmonitor-cachepage.eclerx.com/savepage/tk_15444277568229842_sr_2399.html","info")</f>
        <v/>
      </c>
      <c r="AA2031" t="n">
        <v>-6222939</v>
      </c>
      <c r="AB2031" t="s"/>
      <c r="AC2031" t="s"/>
      <c r="AD2031" t="s">
        <v>86</v>
      </c>
      <c r="AE2031" t="s"/>
      <c r="AF2031" t="s"/>
      <c r="AG2031" t="s"/>
      <c r="AH2031" t="s"/>
      <c r="AI2031" t="s"/>
      <c r="AJ2031" t="s"/>
      <c r="AK2031" t="s">
        <v>87</v>
      </c>
      <c r="AL2031" t="s"/>
      <c r="AM2031" t="s"/>
      <c r="AN2031" t="s">
        <v>88</v>
      </c>
      <c r="AO2031" t="s"/>
      <c r="AP2031" t="n">
        <v>499</v>
      </c>
      <c r="AQ2031" t="s">
        <v>89</v>
      </c>
      <c r="AR2031" t="s"/>
      <c r="AS2031" t="s"/>
      <c r="AT2031" t="s">
        <v>90</v>
      </c>
      <c r="AU2031" t="s"/>
      <c r="AV2031" t="s"/>
      <c r="AW2031" t="s"/>
      <c r="AX2031" t="s"/>
      <c r="AY2031" t="n">
        <v>6222939</v>
      </c>
      <c r="AZ2031" t="s">
        <v>2480</v>
      </c>
      <c r="BA2031" t="s"/>
      <c r="BB2031" t="n">
        <v>252272</v>
      </c>
      <c r="BC2031" t="n">
        <v>13.394115</v>
      </c>
      <c r="BD2031" t="n">
        <v>52.51579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92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2491</v>
      </c>
      <c r="F2032" t="n">
        <v>-1</v>
      </c>
      <c r="G2032" t="s">
        <v>74</v>
      </c>
      <c r="H2032" t="s">
        <v>75</v>
      </c>
      <c r="I2032" t="s"/>
      <c r="J2032" t="s">
        <v>74</v>
      </c>
      <c r="K2032" t="n">
        <v>52.27</v>
      </c>
      <c r="L2032" t="s">
        <v>76</v>
      </c>
      <c r="M2032" t="s"/>
      <c r="N2032" t="s">
        <v>158</v>
      </c>
      <c r="O2032" t="s">
        <v>78</v>
      </c>
      <c r="P2032" t="s">
        <v>2491</v>
      </c>
      <c r="Q2032" t="s"/>
      <c r="R2032" t="s">
        <v>79</v>
      </c>
      <c r="S2032" t="s">
        <v>2492</v>
      </c>
      <c r="T2032" t="s">
        <v>81</v>
      </c>
      <c r="U2032" t="s">
        <v>82</v>
      </c>
      <c r="V2032" t="s">
        <v>83</v>
      </c>
      <c r="W2032" t="s">
        <v>84</v>
      </c>
      <c r="X2032" t="s"/>
      <c r="Y2032" t="s">
        <v>85</v>
      </c>
      <c r="Z2032">
        <f>HYPERLINK("https://hotelmonitor-cachepage.eclerx.com/savepage/tk_154442652296672_sr_2399.html","info")</f>
        <v/>
      </c>
      <c r="AA2032" t="n">
        <v>-2208639</v>
      </c>
      <c r="AB2032" t="s"/>
      <c r="AC2032" t="s"/>
      <c r="AD2032" t="s">
        <v>86</v>
      </c>
      <c r="AE2032" t="s"/>
      <c r="AF2032" t="s"/>
      <c r="AG2032" t="s"/>
      <c r="AH2032" t="s"/>
      <c r="AI2032" t="s"/>
      <c r="AJ2032" t="s"/>
      <c r="AK2032" t="s">
        <v>87</v>
      </c>
      <c r="AL2032" t="s"/>
      <c r="AM2032" t="s"/>
      <c r="AN2032" t="s">
        <v>88</v>
      </c>
      <c r="AO2032" t="s"/>
      <c r="AP2032" t="n">
        <v>135</v>
      </c>
      <c r="AQ2032" t="s">
        <v>89</v>
      </c>
      <c r="AR2032" t="s"/>
      <c r="AS2032" t="s"/>
      <c r="AT2032" t="s">
        <v>90</v>
      </c>
      <c r="AU2032" t="s"/>
      <c r="AV2032" t="s"/>
      <c r="AW2032" t="s"/>
      <c r="AX2032" t="s"/>
      <c r="AY2032" t="n">
        <v>2208639</v>
      </c>
      <c r="AZ2032" t="s">
        <v>2493</v>
      </c>
      <c r="BA2032" t="s"/>
      <c r="BB2032" t="n">
        <v>1139</v>
      </c>
      <c r="BC2032" t="n">
        <v>13.28691</v>
      </c>
      <c r="BD2032" t="n">
        <v>52.49731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92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2491</v>
      </c>
      <c r="F2033" t="n">
        <v>-1</v>
      </c>
      <c r="G2033" t="s">
        <v>74</v>
      </c>
      <c r="H2033" t="s">
        <v>75</v>
      </c>
      <c r="I2033" t="s"/>
      <c r="J2033" t="s">
        <v>74</v>
      </c>
      <c r="K2033" t="n">
        <v>60.78</v>
      </c>
      <c r="L2033" t="s">
        <v>76</v>
      </c>
      <c r="M2033" t="s"/>
      <c r="N2033" t="s">
        <v>2494</v>
      </c>
      <c r="O2033" t="s">
        <v>78</v>
      </c>
      <c r="P2033" t="s">
        <v>2491</v>
      </c>
      <c r="Q2033" t="s"/>
      <c r="R2033" t="s">
        <v>79</v>
      </c>
      <c r="S2033" t="s">
        <v>2495</v>
      </c>
      <c r="T2033" t="s">
        <v>81</v>
      </c>
      <c r="U2033" t="s">
        <v>82</v>
      </c>
      <c r="V2033" t="s">
        <v>83</v>
      </c>
      <c r="W2033" t="s">
        <v>84</v>
      </c>
      <c r="X2033" t="s"/>
      <c r="Y2033" t="s">
        <v>85</v>
      </c>
      <c r="Z2033">
        <f>HYPERLINK("https://hotelmonitor-cachepage.eclerx.com/savepage/tk_154442652296672_sr_2399.html","info")</f>
        <v/>
      </c>
      <c r="AA2033" t="n">
        <v>-2208639</v>
      </c>
      <c r="AB2033" t="s"/>
      <c r="AC2033" t="s"/>
      <c r="AD2033" t="s">
        <v>86</v>
      </c>
      <c r="AE2033" t="s"/>
      <c r="AF2033" t="s"/>
      <c r="AG2033" t="s"/>
      <c r="AH2033" t="s"/>
      <c r="AI2033" t="s"/>
      <c r="AJ2033" t="s"/>
      <c r="AK2033" t="s">
        <v>87</v>
      </c>
      <c r="AL2033" t="s"/>
      <c r="AM2033" t="s"/>
      <c r="AN2033" t="s">
        <v>88</v>
      </c>
      <c r="AO2033" t="s"/>
      <c r="AP2033" t="n">
        <v>135</v>
      </c>
      <c r="AQ2033" t="s">
        <v>89</v>
      </c>
      <c r="AR2033" t="s"/>
      <c r="AS2033" t="s"/>
      <c r="AT2033" t="s">
        <v>90</v>
      </c>
      <c r="AU2033" t="s"/>
      <c r="AV2033" t="s"/>
      <c r="AW2033" t="s"/>
      <c r="AX2033" t="s"/>
      <c r="AY2033" t="n">
        <v>2208639</v>
      </c>
      <c r="AZ2033" t="s">
        <v>2493</v>
      </c>
      <c r="BA2033" t="s"/>
      <c r="BB2033" t="n">
        <v>1139</v>
      </c>
      <c r="BC2033" t="n">
        <v>13.28691</v>
      </c>
      <c r="BD2033" t="n">
        <v>52.49731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92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2491</v>
      </c>
      <c r="F2034" t="n">
        <v>-1</v>
      </c>
      <c r="G2034" t="s">
        <v>74</v>
      </c>
      <c r="H2034" t="s">
        <v>75</v>
      </c>
      <c r="I2034" t="s"/>
      <c r="J2034" t="s">
        <v>74</v>
      </c>
      <c r="K2034" t="n">
        <v>71.40000000000001</v>
      </c>
      <c r="L2034" t="s">
        <v>76</v>
      </c>
      <c r="M2034" t="s"/>
      <c r="N2034" t="s">
        <v>2496</v>
      </c>
      <c r="O2034" t="s">
        <v>78</v>
      </c>
      <c r="P2034" t="s">
        <v>2491</v>
      </c>
      <c r="Q2034" t="s"/>
      <c r="R2034" t="s">
        <v>79</v>
      </c>
      <c r="S2034" t="s">
        <v>1642</v>
      </c>
      <c r="T2034" t="s">
        <v>81</v>
      </c>
      <c r="U2034" t="s">
        <v>82</v>
      </c>
      <c r="V2034" t="s">
        <v>83</v>
      </c>
      <c r="W2034" t="s">
        <v>84</v>
      </c>
      <c r="X2034" t="s"/>
      <c r="Y2034" t="s">
        <v>85</v>
      </c>
      <c r="Z2034">
        <f>HYPERLINK("https://hotelmonitor-cachepage.eclerx.com/savepage/tk_154442652296672_sr_2399.html","info")</f>
        <v/>
      </c>
      <c r="AA2034" t="n">
        <v>-2208639</v>
      </c>
      <c r="AB2034" t="s"/>
      <c r="AC2034" t="s"/>
      <c r="AD2034" t="s">
        <v>86</v>
      </c>
      <c r="AE2034" t="s"/>
      <c r="AF2034" t="s"/>
      <c r="AG2034" t="s"/>
      <c r="AH2034" t="s"/>
      <c r="AI2034" t="s"/>
      <c r="AJ2034" t="s"/>
      <c r="AK2034" t="s">
        <v>87</v>
      </c>
      <c r="AL2034" t="s"/>
      <c r="AM2034" t="s"/>
      <c r="AN2034" t="s">
        <v>88</v>
      </c>
      <c r="AO2034" t="s"/>
      <c r="AP2034" t="n">
        <v>135</v>
      </c>
      <c r="AQ2034" t="s">
        <v>89</v>
      </c>
      <c r="AR2034" t="s"/>
      <c r="AS2034" t="s"/>
      <c r="AT2034" t="s">
        <v>90</v>
      </c>
      <c r="AU2034" t="s"/>
      <c r="AV2034" t="s"/>
      <c r="AW2034" t="s"/>
      <c r="AX2034" t="s"/>
      <c r="AY2034" t="n">
        <v>2208639</v>
      </c>
      <c r="AZ2034" t="s">
        <v>2493</v>
      </c>
      <c r="BA2034" t="s"/>
      <c r="BB2034" t="n">
        <v>1139</v>
      </c>
      <c r="BC2034" t="n">
        <v>13.28691</v>
      </c>
      <c r="BD2034" t="n">
        <v>52.49731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92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2491</v>
      </c>
      <c r="F2035" t="n">
        <v>-1</v>
      </c>
      <c r="G2035" t="s">
        <v>74</v>
      </c>
      <c r="H2035" t="s">
        <v>75</v>
      </c>
      <c r="I2035" t="s"/>
      <c r="J2035" t="s">
        <v>74</v>
      </c>
      <c r="K2035" t="n">
        <v>71.5</v>
      </c>
      <c r="L2035" t="s">
        <v>76</v>
      </c>
      <c r="M2035" t="s"/>
      <c r="N2035" t="s">
        <v>129</v>
      </c>
      <c r="O2035" t="s">
        <v>78</v>
      </c>
      <c r="P2035" t="s">
        <v>2491</v>
      </c>
      <c r="Q2035" t="s"/>
      <c r="R2035" t="s">
        <v>79</v>
      </c>
      <c r="S2035" t="s">
        <v>744</v>
      </c>
      <c r="T2035" t="s">
        <v>81</v>
      </c>
      <c r="U2035" t="s">
        <v>82</v>
      </c>
      <c r="V2035" t="s">
        <v>83</v>
      </c>
      <c r="W2035" t="s">
        <v>84</v>
      </c>
      <c r="X2035" t="s"/>
      <c r="Y2035" t="s">
        <v>85</v>
      </c>
      <c r="Z2035">
        <f>HYPERLINK("https://hotelmonitor-cachepage.eclerx.com/savepage/tk_154442652296672_sr_2399.html","info")</f>
        <v/>
      </c>
      <c r="AA2035" t="n">
        <v>-2208639</v>
      </c>
      <c r="AB2035" t="s"/>
      <c r="AC2035" t="s"/>
      <c r="AD2035" t="s">
        <v>86</v>
      </c>
      <c r="AE2035" t="s"/>
      <c r="AF2035" t="s"/>
      <c r="AG2035" t="s"/>
      <c r="AH2035" t="s"/>
      <c r="AI2035" t="s"/>
      <c r="AJ2035" t="s"/>
      <c r="AK2035" t="s">
        <v>87</v>
      </c>
      <c r="AL2035" t="s"/>
      <c r="AM2035" t="s"/>
      <c r="AN2035" t="s">
        <v>88</v>
      </c>
      <c r="AO2035" t="s"/>
      <c r="AP2035" t="n">
        <v>135</v>
      </c>
      <c r="AQ2035" t="s">
        <v>89</v>
      </c>
      <c r="AR2035" t="s"/>
      <c r="AS2035" t="s"/>
      <c r="AT2035" t="s">
        <v>90</v>
      </c>
      <c r="AU2035" t="s"/>
      <c r="AV2035" t="s"/>
      <c r="AW2035" t="s"/>
      <c r="AX2035" t="s"/>
      <c r="AY2035" t="n">
        <v>2208639</v>
      </c>
      <c r="AZ2035" t="s">
        <v>2493</v>
      </c>
      <c r="BA2035" t="s"/>
      <c r="BB2035" t="n">
        <v>1139</v>
      </c>
      <c r="BC2035" t="n">
        <v>13.28691</v>
      </c>
      <c r="BD2035" t="n">
        <v>52.49731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92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2491</v>
      </c>
      <c r="F2036" t="n">
        <v>-1</v>
      </c>
      <c r="G2036" t="s">
        <v>74</v>
      </c>
      <c r="H2036" t="s">
        <v>75</v>
      </c>
      <c r="I2036" t="s"/>
      <c r="J2036" t="s">
        <v>74</v>
      </c>
      <c r="K2036" t="n">
        <v>84</v>
      </c>
      <c r="L2036" t="s">
        <v>76</v>
      </c>
      <c r="M2036" t="s"/>
      <c r="N2036" t="s">
        <v>2497</v>
      </c>
      <c r="O2036" t="s">
        <v>78</v>
      </c>
      <c r="P2036" t="s">
        <v>2491</v>
      </c>
      <c r="Q2036" t="s"/>
      <c r="R2036" t="s">
        <v>79</v>
      </c>
      <c r="S2036" t="s">
        <v>777</v>
      </c>
      <c r="T2036" t="s">
        <v>81</v>
      </c>
      <c r="U2036" t="s">
        <v>82</v>
      </c>
      <c r="V2036" t="s">
        <v>83</v>
      </c>
      <c r="W2036" t="s">
        <v>84</v>
      </c>
      <c r="X2036" t="s"/>
      <c r="Y2036" t="s">
        <v>85</v>
      </c>
      <c r="Z2036">
        <f>HYPERLINK("https://hotelmonitor-cachepage.eclerx.com/savepage/tk_154442652296672_sr_2399.html","info")</f>
        <v/>
      </c>
      <c r="AA2036" t="n">
        <v>-2208639</v>
      </c>
      <c r="AB2036" t="s"/>
      <c r="AC2036" t="s"/>
      <c r="AD2036" t="s">
        <v>86</v>
      </c>
      <c r="AE2036" t="s"/>
      <c r="AF2036" t="s"/>
      <c r="AG2036" t="s"/>
      <c r="AH2036" t="s"/>
      <c r="AI2036" t="s"/>
      <c r="AJ2036" t="s"/>
      <c r="AK2036" t="s">
        <v>87</v>
      </c>
      <c r="AL2036" t="s"/>
      <c r="AM2036" t="s"/>
      <c r="AN2036" t="s">
        <v>88</v>
      </c>
      <c r="AO2036" t="s"/>
      <c r="AP2036" t="n">
        <v>135</v>
      </c>
      <c r="AQ2036" t="s">
        <v>89</v>
      </c>
      <c r="AR2036" t="s"/>
      <c r="AS2036" t="s"/>
      <c r="AT2036" t="s">
        <v>90</v>
      </c>
      <c r="AU2036" t="s"/>
      <c r="AV2036" t="s"/>
      <c r="AW2036" t="s"/>
      <c r="AX2036" t="s"/>
      <c r="AY2036" t="n">
        <v>2208639</v>
      </c>
      <c r="AZ2036" t="s">
        <v>2493</v>
      </c>
      <c r="BA2036" t="s"/>
      <c r="BB2036" t="n">
        <v>1139</v>
      </c>
      <c r="BC2036" t="n">
        <v>13.28691</v>
      </c>
      <c r="BD2036" t="n">
        <v>52.49731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92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2498</v>
      </c>
      <c r="F2037" t="n">
        <v>-1</v>
      </c>
      <c r="G2037" t="s">
        <v>74</v>
      </c>
      <c r="H2037" t="s">
        <v>75</v>
      </c>
      <c r="I2037" t="s"/>
      <c r="J2037" t="s">
        <v>74</v>
      </c>
      <c r="K2037" t="n">
        <v>87.75</v>
      </c>
      <c r="L2037" t="s">
        <v>76</v>
      </c>
      <c r="M2037" t="s"/>
      <c r="N2037" t="s">
        <v>158</v>
      </c>
      <c r="O2037" t="s">
        <v>78</v>
      </c>
      <c r="P2037" t="s">
        <v>2498</v>
      </c>
      <c r="Q2037" t="s"/>
      <c r="R2037" t="s">
        <v>119</v>
      </c>
      <c r="S2037" t="s">
        <v>2499</v>
      </c>
      <c r="T2037" t="s">
        <v>81</v>
      </c>
      <c r="U2037" t="s">
        <v>82</v>
      </c>
      <c r="V2037" t="s">
        <v>83</v>
      </c>
      <c r="W2037" t="s">
        <v>108</v>
      </c>
      <c r="X2037" t="s"/>
      <c r="Y2037" t="s">
        <v>85</v>
      </c>
      <c r="Z2037">
        <f>HYPERLINK("https://hotelmonitor-cachepage.eclerx.com/savepage/tk_15444263508980136_sr_2399.html","info")</f>
        <v/>
      </c>
      <c r="AA2037" t="n">
        <v>-2071667</v>
      </c>
      <c r="AB2037" t="s"/>
      <c r="AC2037" t="s"/>
      <c r="AD2037" t="s">
        <v>86</v>
      </c>
      <c r="AE2037" t="s"/>
      <c r="AF2037" t="s"/>
      <c r="AG2037" t="s"/>
      <c r="AH2037" t="s"/>
      <c r="AI2037" t="s"/>
      <c r="AJ2037" t="s"/>
      <c r="AK2037" t="s">
        <v>87</v>
      </c>
      <c r="AL2037" t="s"/>
      <c r="AM2037" t="s"/>
      <c r="AN2037" t="s">
        <v>88</v>
      </c>
      <c r="AO2037" t="s"/>
      <c r="AP2037" t="n">
        <v>86</v>
      </c>
      <c r="AQ2037" t="s">
        <v>89</v>
      </c>
      <c r="AR2037" t="s"/>
      <c r="AS2037" t="s"/>
      <c r="AT2037" t="s">
        <v>90</v>
      </c>
      <c r="AU2037" t="s"/>
      <c r="AV2037" t="s"/>
      <c r="AW2037" t="s"/>
      <c r="AX2037" t="s"/>
      <c r="AY2037" t="n">
        <v>2071667</v>
      </c>
      <c r="AZ2037" t="s">
        <v>2500</v>
      </c>
      <c r="BA2037" t="s"/>
      <c r="BB2037" t="n">
        <v>548405</v>
      </c>
      <c r="BC2037" t="n">
        <v>13.363896</v>
      </c>
      <c r="BD2037" t="n">
        <v>52.54353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92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2498</v>
      </c>
      <c r="F2038" t="n">
        <v>-1</v>
      </c>
      <c r="G2038" t="s">
        <v>74</v>
      </c>
      <c r="H2038" t="s">
        <v>75</v>
      </c>
      <c r="I2038" t="s"/>
      <c r="J2038" t="s">
        <v>74</v>
      </c>
      <c r="K2038" t="n">
        <v>97.5</v>
      </c>
      <c r="L2038" t="s">
        <v>76</v>
      </c>
      <c r="M2038" t="s"/>
      <c r="N2038" t="s">
        <v>121</v>
      </c>
      <c r="O2038" t="s">
        <v>78</v>
      </c>
      <c r="P2038" t="s">
        <v>2498</v>
      </c>
      <c r="Q2038" t="s"/>
      <c r="R2038" t="s">
        <v>119</v>
      </c>
      <c r="S2038" t="s">
        <v>1761</v>
      </c>
      <c r="T2038" t="s">
        <v>81</v>
      </c>
      <c r="U2038" t="s">
        <v>82</v>
      </c>
      <c r="V2038" t="s">
        <v>83</v>
      </c>
      <c r="W2038" t="s">
        <v>108</v>
      </c>
      <c r="X2038" t="s"/>
      <c r="Y2038" t="s">
        <v>85</v>
      </c>
      <c r="Z2038">
        <f>HYPERLINK("https://hotelmonitor-cachepage.eclerx.com/savepage/tk_15444263508980136_sr_2399.html","info")</f>
        <v/>
      </c>
      <c r="AA2038" t="n">
        <v>-2071667</v>
      </c>
      <c r="AB2038" t="s"/>
      <c r="AC2038" t="s"/>
      <c r="AD2038" t="s">
        <v>86</v>
      </c>
      <c r="AE2038" t="s"/>
      <c r="AF2038" t="s"/>
      <c r="AG2038" t="s"/>
      <c r="AH2038" t="s"/>
      <c r="AI2038" t="s"/>
      <c r="AJ2038" t="s"/>
      <c r="AK2038" t="s">
        <v>87</v>
      </c>
      <c r="AL2038" t="s"/>
      <c r="AM2038" t="s"/>
      <c r="AN2038" t="s">
        <v>88</v>
      </c>
      <c r="AO2038" t="s"/>
      <c r="AP2038" t="n">
        <v>86</v>
      </c>
      <c r="AQ2038" t="s">
        <v>89</v>
      </c>
      <c r="AR2038" t="s"/>
      <c r="AS2038" t="s"/>
      <c r="AT2038" t="s">
        <v>90</v>
      </c>
      <c r="AU2038" t="s"/>
      <c r="AV2038" t="s"/>
      <c r="AW2038" t="s"/>
      <c r="AX2038" t="s"/>
      <c r="AY2038" t="n">
        <v>2071667</v>
      </c>
      <c r="AZ2038" t="s">
        <v>2500</v>
      </c>
      <c r="BA2038" t="s"/>
      <c r="BB2038" t="n">
        <v>548405</v>
      </c>
      <c r="BC2038" t="n">
        <v>13.363896</v>
      </c>
      <c r="BD2038" t="n">
        <v>52.54353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92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2501</v>
      </c>
      <c r="F2039" t="n">
        <v>1590447</v>
      </c>
      <c r="G2039" t="s">
        <v>74</v>
      </c>
      <c r="H2039" t="s">
        <v>75</v>
      </c>
      <c r="I2039" t="s"/>
      <c r="J2039" t="s">
        <v>74</v>
      </c>
      <c r="K2039" t="n">
        <v>110</v>
      </c>
      <c r="L2039" t="s">
        <v>76</v>
      </c>
      <c r="M2039" t="s"/>
      <c r="N2039" t="s">
        <v>2502</v>
      </c>
      <c r="O2039" t="s">
        <v>78</v>
      </c>
      <c r="P2039" t="s">
        <v>2503</v>
      </c>
      <c r="Q2039" t="s"/>
      <c r="R2039" t="s">
        <v>277</v>
      </c>
      <c r="S2039" t="s">
        <v>447</v>
      </c>
      <c r="T2039" t="s">
        <v>81</v>
      </c>
      <c r="U2039" t="s">
        <v>82</v>
      </c>
      <c r="V2039" t="s">
        <v>83</v>
      </c>
      <c r="W2039" t="s">
        <v>84</v>
      </c>
      <c r="X2039" t="s"/>
      <c r="Y2039" t="s">
        <v>85</v>
      </c>
      <c r="Z2039">
        <f>HYPERLINK("https://hotelmonitor-cachepage.eclerx.com/savepage/tk_15444265161534898_sr_2399.html","info")</f>
        <v/>
      </c>
      <c r="AA2039" t="n">
        <v>253527</v>
      </c>
      <c r="AB2039" t="s"/>
      <c r="AC2039" t="s"/>
      <c r="AD2039" t="s">
        <v>86</v>
      </c>
      <c r="AE2039" t="s"/>
      <c r="AF2039" t="s"/>
      <c r="AG2039" t="s"/>
      <c r="AH2039" t="s"/>
      <c r="AI2039" t="s"/>
      <c r="AJ2039" t="s"/>
      <c r="AK2039" t="s">
        <v>87</v>
      </c>
      <c r="AL2039" t="s"/>
      <c r="AM2039" t="s"/>
      <c r="AN2039" t="s">
        <v>88</v>
      </c>
      <c r="AO2039" t="s"/>
      <c r="AP2039" t="n">
        <v>133</v>
      </c>
      <c r="AQ2039" t="s">
        <v>89</v>
      </c>
      <c r="AR2039" t="s"/>
      <c r="AS2039" t="s"/>
      <c r="AT2039" t="s">
        <v>90</v>
      </c>
      <c r="AU2039" t="s"/>
      <c r="AV2039" t="s"/>
      <c r="AW2039" t="s"/>
      <c r="AX2039" t="s"/>
      <c r="AY2039" t="n">
        <v>1585962</v>
      </c>
      <c r="AZ2039" t="s">
        <v>2504</v>
      </c>
      <c r="BA2039" t="s"/>
      <c r="BB2039" t="n">
        <v>215285</v>
      </c>
      <c r="BC2039" t="n">
        <v>13.33191</v>
      </c>
      <c r="BD2039" t="n">
        <v>52.50278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92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2501</v>
      </c>
      <c r="F2040" t="n">
        <v>1590447</v>
      </c>
      <c r="G2040" t="s">
        <v>74</v>
      </c>
      <c r="H2040" t="s">
        <v>75</v>
      </c>
      <c r="I2040" t="s"/>
      <c r="J2040" t="s">
        <v>74</v>
      </c>
      <c r="K2040" t="n">
        <v>140</v>
      </c>
      <c r="L2040" t="s">
        <v>76</v>
      </c>
      <c r="M2040" t="s"/>
      <c r="N2040" t="s">
        <v>2505</v>
      </c>
      <c r="O2040" t="s">
        <v>78</v>
      </c>
      <c r="P2040" t="s">
        <v>2503</v>
      </c>
      <c r="Q2040" t="s"/>
      <c r="R2040" t="s">
        <v>277</v>
      </c>
      <c r="S2040" t="s">
        <v>584</v>
      </c>
      <c r="T2040" t="s">
        <v>81</v>
      </c>
      <c r="U2040" t="s">
        <v>82</v>
      </c>
      <c r="V2040" t="s">
        <v>83</v>
      </c>
      <c r="W2040" t="s">
        <v>84</v>
      </c>
      <c r="X2040" t="s"/>
      <c r="Y2040" t="s">
        <v>85</v>
      </c>
      <c r="Z2040">
        <f>HYPERLINK("https://hotelmonitor-cachepage.eclerx.com/savepage/tk_15444265161534898_sr_2399.html","info")</f>
        <v/>
      </c>
      <c r="AA2040" t="n">
        <v>253527</v>
      </c>
      <c r="AB2040" t="s"/>
      <c r="AC2040" t="s"/>
      <c r="AD2040" t="s">
        <v>86</v>
      </c>
      <c r="AE2040" t="s"/>
      <c r="AF2040" t="s"/>
      <c r="AG2040" t="s"/>
      <c r="AH2040" t="s"/>
      <c r="AI2040" t="s"/>
      <c r="AJ2040" t="s"/>
      <c r="AK2040" t="s">
        <v>87</v>
      </c>
      <c r="AL2040" t="s"/>
      <c r="AM2040" t="s"/>
      <c r="AN2040" t="s">
        <v>88</v>
      </c>
      <c r="AO2040" t="s"/>
      <c r="AP2040" t="n">
        <v>133</v>
      </c>
      <c r="AQ2040" t="s">
        <v>89</v>
      </c>
      <c r="AR2040" t="s"/>
      <c r="AS2040" t="s"/>
      <c r="AT2040" t="s">
        <v>90</v>
      </c>
      <c r="AU2040" t="s"/>
      <c r="AV2040" t="s"/>
      <c r="AW2040" t="s"/>
      <c r="AX2040" t="s"/>
      <c r="AY2040" t="n">
        <v>1585962</v>
      </c>
      <c r="AZ2040" t="s">
        <v>2504</v>
      </c>
      <c r="BA2040" t="s"/>
      <c r="BB2040" t="n">
        <v>215285</v>
      </c>
      <c r="BC2040" t="n">
        <v>13.33191</v>
      </c>
      <c r="BD2040" t="n">
        <v>52.50278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92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2501</v>
      </c>
      <c r="F2041" t="n">
        <v>1590447</v>
      </c>
      <c r="G2041" t="s">
        <v>74</v>
      </c>
      <c r="H2041" t="s">
        <v>75</v>
      </c>
      <c r="I2041" t="s"/>
      <c r="J2041" t="s">
        <v>74</v>
      </c>
      <c r="K2041" t="n">
        <v>110</v>
      </c>
      <c r="L2041" t="s">
        <v>76</v>
      </c>
      <c r="M2041" t="s"/>
      <c r="N2041" t="s">
        <v>2506</v>
      </c>
      <c r="O2041" t="s">
        <v>78</v>
      </c>
      <c r="P2041" t="s">
        <v>2503</v>
      </c>
      <c r="Q2041" t="s"/>
      <c r="R2041" t="s">
        <v>277</v>
      </c>
      <c r="S2041" t="s">
        <v>447</v>
      </c>
      <c r="T2041" t="s">
        <v>81</v>
      </c>
      <c r="U2041" t="s">
        <v>82</v>
      </c>
      <c r="V2041" t="s">
        <v>83</v>
      </c>
      <c r="W2041" t="s">
        <v>84</v>
      </c>
      <c r="X2041" t="s"/>
      <c r="Y2041" t="s">
        <v>85</v>
      </c>
      <c r="Z2041">
        <f>HYPERLINK("https://hotelmonitor-cachepage.eclerx.com/savepage/tk_15444265161534898_sr_2399.html","info")</f>
        <v/>
      </c>
      <c r="AA2041" t="n">
        <v>253527</v>
      </c>
      <c r="AB2041" t="s"/>
      <c r="AC2041" t="s"/>
      <c r="AD2041" t="s">
        <v>86</v>
      </c>
      <c r="AE2041" t="s"/>
      <c r="AF2041" t="s"/>
      <c r="AG2041" t="s"/>
      <c r="AH2041" t="s"/>
      <c r="AI2041" t="s"/>
      <c r="AJ2041" t="s"/>
      <c r="AK2041" t="s">
        <v>87</v>
      </c>
      <c r="AL2041" t="s"/>
      <c r="AM2041" t="s"/>
      <c r="AN2041" t="s">
        <v>88</v>
      </c>
      <c r="AO2041" t="s"/>
      <c r="AP2041" t="n">
        <v>133</v>
      </c>
      <c r="AQ2041" t="s">
        <v>89</v>
      </c>
      <c r="AR2041" t="s"/>
      <c r="AS2041" t="s"/>
      <c r="AT2041" t="s">
        <v>90</v>
      </c>
      <c r="AU2041" t="s"/>
      <c r="AV2041" t="s"/>
      <c r="AW2041" t="s"/>
      <c r="AX2041" t="s"/>
      <c r="AY2041" t="n">
        <v>1585962</v>
      </c>
      <c r="AZ2041" t="s">
        <v>2504</v>
      </c>
      <c r="BA2041" t="s"/>
      <c r="BB2041" t="n">
        <v>215285</v>
      </c>
      <c r="BC2041" t="n">
        <v>13.33191</v>
      </c>
      <c r="BD2041" t="n">
        <v>52.50278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92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2501</v>
      </c>
      <c r="F2042" t="n">
        <v>1590447</v>
      </c>
      <c r="G2042" t="s">
        <v>74</v>
      </c>
      <c r="H2042" t="s">
        <v>75</v>
      </c>
      <c r="I2042" t="s"/>
      <c r="J2042" t="s">
        <v>74</v>
      </c>
      <c r="K2042" t="n">
        <v>120</v>
      </c>
      <c r="L2042" t="s">
        <v>76</v>
      </c>
      <c r="M2042" t="s"/>
      <c r="N2042" t="s">
        <v>2507</v>
      </c>
      <c r="O2042" t="s">
        <v>78</v>
      </c>
      <c r="P2042" t="s">
        <v>2503</v>
      </c>
      <c r="Q2042" t="s"/>
      <c r="R2042" t="s">
        <v>277</v>
      </c>
      <c r="S2042" t="s">
        <v>1082</v>
      </c>
      <c r="T2042" t="s">
        <v>81</v>
      </c>
      <c r="U2042" t="s">
        <v>82</v>
      </c>
      <c r="V2042" t="s">
        <v>83</v>
      </c>
      <c r="W2042" t="s">
        <v>84</v>
      </c>
      <c r="X2042" t="s"/>
      <c r="Y2042" t="s">
        <v>85</v>
      </c>
      <c r="Z2042">
        <f>HYPERLINK("https://hotelmonitor-cachepage.eclerx.com/savepage/tk_15444265161534898_sr_2399.html","info")</f>
        <v/>
      </c>
      <c r="AA2042" t="n">
        <v>253527</v>
      </c>
      <c r="AB2042" t="s"/>
      <c r="AC2042" t="s"/>
      <c r="AD2042" t="s">
        <v>86</v>
      </c>
      <c r="AE2042" t="s"/>
      <c r="AF2042" t="s"/>
      <c r="AG2042" t="s"/>
      <c r="AH2042" t="s"/>
      <c r="AI2042" t="s"/>
      <c r="AJ2042" t="s"/>
      <c r="AK2042" t="s">
        <v>87</v>
      </c>
      <c r="AL2042" t="s"/>
      <c r="AM2042" t="s"/>
      <c r="AN2042" t="s">
        <v>88</v>
      </c>
      <c r="AO2042" t="s"/>
      <c r="AP2042" t="n">
        <v>133</v>
      </c>
      <c r="AQ2042" t="s">
        <v>89</v>
      </c>
      <c r="AR2042" t="s"/>
      <c r="AS2042" t="s"/>
      <c r="AT2042" t="s">
        <v>90</v>
      </c>
      <c r="AU2042" t="s"/>
      <c r="AV2042" t="s"/>
      <c r="AW2042" t="s"/>
      <c r="AX2042" t="s"/>
      <c r="AY2042" t="n">
        <v>1585962</v>
      </c>
      <c r="AZ2042" t="s">
        <v>2504</v>
      </c>
      <c r="BA2042" t="s"/>
      <c r="BB2042" t="n">
        <v>215285</v>
      </c>
      <c r="BC2042" t="n">
        <v>13.33191</v>
      </c>
      <c r="BD2042" t="n">
        <v>52.50278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92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2501</v>
      </c>
      <c r="F2043" t="n">
        <v>1590447</v>
      </c>
      <c r="G2043" t="s">
        <v>74</v>
      </c>
      <c r="H2043" t="s">
        <v>75</v>
      </c>
      <c r="I2043" t="s"/>
      <c r="J2043" t="s">
        <v>74</v>
      </c>
      <c r="K2043" t="n">
        <v>120</v>
      </c>
      <c r="L2043" t="s">
        <v>76</v>
      </c>
      <c r="M2043" t="s"/>
      <c r="N2043" t="s">
        <v>2508</v>
      </c>
      <c r="O2043" t="s">
        <v>78</v>
      </c>
      <c r="P2043" t="s">
        <v>2503</v>
      </c>
      <c r="Q2043" t="s"/>
      <c r="R2043" t="s">
        <v>277</v>
      </c>
      <c r="S2043" t="s">
        <v>1082</v>
      </c>
      <c r="T2043" t="s">
        <v>81</v>
      </c>
      <c r="U2043" t="s">
        <v>82</v>
      </c>
      <c r="V2043" t="s">
        <v>83</v>
      </c>
      <c r="W2043" t="s">
        <v>84</v>
      </c>
      <c r="X2043" t="s"/>
      <c r="Y2043" t="s">
        <v>85</v>
      </c>
      <c r="Z2043">
        <f>HYPERLINK("https://hotelmonitor-cachepage.eclerx.com/savepage/tk_15444265161534898_sr_2399.html","info")</f>
        <v/>
      </c>
      <c r="AA2043" t="n">
        <v>253527</v>
      </c>
      <c r="AB2043" t="s"/>
      <c r="AC2043" t="s"/>
      <c r="AD2043" t="s">
        <v>86</v>
      </c>
      <c r="AE2043" t="s"/>
      <c r="AF2043" t="s"/>
      <c r="AG2043" t="s"/>
      <c r="AH2043" t="s"/>
      <c r="AI2043" t="s"/>
      <c r="AJ2043" t="s"/>
      <c r="AK2043" t="s">
        <v>87</v>
      </c>
      <c r="AL2043" t="s"/>
      <c r="AM2043" t="s"/>
      <c r="AN2043" t="s">
        <v>88</v>
      </c>
      <c r="AO2043" t="s"/>
      <c r="AP2043" t="n">
        <v>133</v>
      </c>
      <c r="AQ2043" t="s">
        <v>89</v>
      </c>
      <c r="AR2043" t="s"/>
      <c r="AS2043" t="s"/>
      <c r="AT2043" t="s">
        <v>90</v>
      </c>
      <c r="AU2043" t="s"/>
      <c r="AV2043" t="s"/>
      <c r="AW2043" t="s"/>
      <c r="AX2043" t="s"/>
      <c r="AY2043" t="n">
        <v>1585962</v>
      </c>
      <c r="AZ2043" t="s">
        <v>2504</v>
      </c>
      <c r="BA2043" t="s"/>
      <c r="BB2043" t="n">
        <v>215285</v>
      </c>
      <c r="BC2043" t="n">
        <v>13.33191</v>
      </c>
      <c r="BD2043" t="n">
        <v>52.50278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92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2501</v>
      </c>
      <c r="F2044" t="n">
        <v>1590447</v>
      </c>
      <c r="G2044" t="s">
        <v>74</v>
      </c>
      <c r="H2044" t="s">
        <v>75</v>
      </c>
      <c r="I2044" t="s"/>
      <c r="J2044" t="s">
        <v>74</v>
      </c>
      <c r="K2044" t="n">
        <v>120</v>
      </c>
      <c r="L2044" t="s">
        <v>76</v>
      </c>
      <c r="M2044" t="s"/>
      <c r="N2044" t="s">
        <v>2507</v>
      </c>
      <c r="O2044" t="s">
        <v>78</v>
      </c>
      <c r="P2044" t="s">
        <v>2503</v>
      </c>
      <c r="Q2044" t="s"/>
      <c r="R2044" t="s">
        <v>277</v>
      </c>
      <c r="S2044" t="s">
        <v>1082</v>
      </c>
      <c r="T2044" t="s">
        <v>81</v>
      </c>
      <c r="U2044" t="s">
        <v>82</v>
      </c>
      <c r="V2044" t="s">
        <v>83</v>
      </c>
      <c r="W2044" t="s">
        <v>84</v>
      </c>
      <c r="X2044" t="s"/>
      <c r="Y2044" t="s">
        <v>85</v>
      </c>
      <c r="Z2044">
        <f>HYPERLINK("https://hotelmonitor-cachepage.eclerx.com/savepage/tk_15444265161534898_sr_2399.html","info")</f>
        <v/>
      </c>
      <c r="AA2044" t="n">
        <v>253527</v>
      </c>
      <c r="AB2044" t="s"/>
      <c r="AC2044" t="s"/>
      <c r="AD2044" t="s">
        <v>86</v>
      </c>
      <c r="AE2044" t="s"/>
      <c r="AF2044" t="s"/>
      <c r="AG2044" t="s"/>
      <c r="AH2044" t="s"/>
      <c r="AI2044" t="s"/>
      <c r="AJ2044" t="s"/>
      <c r="AK2044" t="s">
        <v>87</v>
      </c>
      <c r="AL2044" t="s"/>
      <c r="AM2044" t="s"/>
      <c r="AN2044" t="s">
        <v>88</v>
      </c>
      <c r="AO2044" t="s"/>
      <c r="AP2044" t="n">
        <v>133</v>
      </c>
      <c r="AQ2044" t="s">
        <v>89</v>
      </c>
      <c r="AR2044" t="s"/>
      <c r="AS2044" t="s"/>
      <c r="AT2044" t="s">
        <v>90</v>
      </c>
      <c r="AU2044" t="s"/>
      <c r="AV2044" t="s"/>
      <c r="AW2044" t="s"/>
      <c r="AX2044" t="s"/>
      <c r="AY2044" t="n">
        <v>1585962</v>
      </c>
      <c r="AZ2044" t="s">
        <v>2504</v>
      </c>
      <c r="BA2044" t="s"/>
      <c r="BB2044" t="n">
        <v>215285</v>
      </c>
      <c r="BC2044" t="n">
        <v>13.33191</v>
      </c>
      <c r="BD2044" t="n">
        <v>52.50278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92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2501</v>
      </c>
      <c r="F2045" t="n">
        <v>1590447</v>
      </c>
      <c r="G2045" t="s">
        <v>74</v>
      </c>
      <c r="H2045" t="s">
        <v>75</v>
      </c>
      <c r="I2045" t="s"/>
      <c r="J2045" t="s">
        <v>74</v>
      </c>
      <c r="K2045" t="n">
        <v>120</v>
      </c>
      <c r="L2045" t="s">
        <v>76</v>
      </c>
      <c r="M2045" t="s"/>
      <c r="N2045" t="s">
        <v>2508</v>
      </c>
      <c r="O2045" t="s">
        <v>78</v>
      </c>
      <c r="P2045" t="s">
        <v>2503</v>
      </c>
      <c r="Q2045" t="s"/>
      <c r="R2045" t="s">
        <v>277</v>
      </c>
      <c r="S2045" t="s">
        <v>1082</v>
      </c>
      <c r="T2045" t="s">
        <v>81</v>
      </c>
      <c r="U2045" t="s">
        <v>82</v>
      </c>
      <c r="V2045" t="s">
        <v>83</v>
      </c>
      <c r="W2045" t="s">
        <v>84</v>
      </c>
      <c r="X2045" t="s"/>
      <c r="Y2045" t="s">
        <v>85</v>
      </c>
      <c r="Z2045">
        <f>HYPERLINK("https://hotelmonitor-cachepage.eclerx.com/savepage/tk_15444265161534898_sr_2399.html","info")</f>
        <v/>
      </c>
      <c r="AA2045" t="n">
        <v>253527</v>
      </c>
      <c r="AB2045" t="s"/>
      <c r="AC2045" t="s"/>
      <c r="AD2045" t="s">
        <v>86</v>
      </c>
      <c r="AE2045" t="s"/>
      <c r="AF2045" t="s"/>
      <c r="AG2045" t="s"/>
      <c r="AH2045" t="s"/>
      <c r="AI2045" t="s"/>
      <c r="AJ2045" t="s"/>
      <c r="AK2045" t="s">
        <v>87</v>
      </c>
      <c r="AL2045" t="s"/>
      <c r="AM2045" t="s"/>
      <c r="AN2045" t="s">
        <v>88</v>
      </c>
      <c r="AO2045" t="s"/>
      <c r="AP2045" t="n">
        <v>133</v>
      </c>
      <c r="AQ2045" t="s">
        <v>89</v>
      </c>
      <c r="AR2045" t="s"/>
      <c r="AS2045" t="s"/>
      <c r="AT2045" t="s">
        <v>90</v>
      </c>
      <c r="AU2045" t="s"/>
      <c r="AV2045" t="s"/>
      <c r="AW2045" t="s"/>
      <c r="AX2045" t="s"/>
      <c r="AY2045" t="n">
        <v>1585962</v>
      </c>
      <c r="AZ2045" t="s">
        <v>2504</v>
      </c>
      <c r="BA2045" t="s"/>
      <c r="BB2045" t="n">
        <v>215285</v>
      </c>
      <c r="BC2045" t="n">
        <v>13.33191</v>
      </c>
      <c r="BD2045" t="n">
        <v>52.50278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92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2501</v>
      </c>
      <c r="F2046" t="n">
        <v>1590447</v>
      </c>
      <c r="G2046" t="s">
        <v>74</v>
      </c>
      <c r="H2046" t="s">
        <v>75</v>
      </c>
      <c r="I2046" t="s"/>
      <c r="J2046" t="s">
        <v>74</v>
      </c>
      <c r="K2046" t="n">
        <v>125</v>
      </c>
      <c r="L2046" t="s">
        <v>76</v>
      </c>
      <c r="M2046" t="s"/>
      <c r="N2046" t="s">
        <v>2506</v>
      </c>
      <c r="O2046" t="s">
        <v>78</v>
      </c>
      <c r="P2046" t="s">
        <v>2503</v>
      </c>
      <c r="Q2046" t="s"/>
      <c r="R2046" t="s">
        <v>277</v>
      </c>
      <c r="S2046" t="s">
        <v>638</v>
      </c>
      <c r="T2046" t="s">
        <v>81</v>
      </c>
      <c r="U2046" t="s">
        <v>82</v>
      </c>
      <c r="V2046" t="s">
        <v>83</v>
      </c>
      <c r="W2046" t="s">
        <v>84</v>
      </c>
      <c r="X2046" t="s"/>
      <c r="Y2046" t="s">
        <v>85</v>
      </c>
      <c r="Z2046">
        <f>HYPERLINK("https://hotelmonitor-cachepage.eclerx.com/savepage/tk_15444265161534898_sr_2399.html","info")</f>
        <v/>
      </c>
      <c r="AA2046" t="n">
        <v>253527</v>
      </c>
      <c r="AB2046" t="s"/>
      <c r="AC2046" t="s"/>
      <c r="AD2046" t="s">
        <v>86</v>
      </c>
      <c r="AE2046" t="s"/>
      <c r="AF2046" t="s"/>
      <c r="AG2046" t="s"/>
      <c r="AH2046" t="s"/>
      <c r="AI2046" t="s"/>
      <c r="AJ2046" t="s"/>
      <c r="AK2046" t="s">
        <v>87</v>
      </c>
      <c r="AL2046" t="s"/>
      <c r="AM2046" t="s"/>
      <c r="AN2046" t="s">
        <v>88</v>
      </c>
      <c r="AO2046" t="s"/>
      <c r="AP2046" t="n">
        <v>133</v>
      </c>
      <c r="AQ2046" t="s">
        <v>89</v>
      </c>
      <c r="AR2046" t="s"/>
      <c r="AS2046" t="s"/>
      <c r="AT2046" t="s">
        <v>90</v>
      </c>
      <c r="AU2046" t="s"/>
      <c r="AV2046" t="s"/>
      <c r="AW2046" t="s"/>
      <c r="AX2046" t="s"/>
      <c r="AY2046" t="n">
        <v>1585962</v>
      </c>
      <c r="AZ2046" t="s">
        <v>2504</v>
      </c>
      <c r="BA2046" t="s"/>
      <c r="BB2046" t="n">
        <v>215285</v>
      </c>
      <c r="BC2046" t="n">
        <v>13.33191</v>
      </c>
      <c r="BD2046" t="n">
        <v>52.50278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92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2501</v>
      </c>
      <c r="F2047" t="n">
        <v>1590447</v>
      </c>
      <c r="G2047" t="s">
        <v>74</v>
      </c>
      <c r="H2047" t="s">
        <v>75</v>
      </c>
      <c r="I2047" t="s"/>
      <c r="J2047" t="s">
        <v>74</v>
      </c>
      <c r="K2047" t="n">
        <v>125</v>
      </c>
      <c r="L2047" t="s">
        <v>76</v>
      </c>
      <c r="M2047" t="s"/>
      <c r="N2047" t="s">
        <v>2506</v>
      </c>
      <c r="O2047" t="s">
        <v>78</v>
      </c>
      <c r="P2047" t="s">
        <v>2503</v>
      </c>
      <c r="Q2047" t="s"/>
      <c r="R2047" t="s">
        <v>277</v>
      </c>
      <c r="S2047" t="s">
        <v>638</v>
      </c>
      <c r="T2047" t="s">
        <v>81</v>
      </c>
      <c r="U2047" t="s">
        <v>82</v>
      </c>
      <c r="V2047" t="s">
        <v>83</v>
      </c>
      <c r="W2047" t="s">
        <v>84</v>
      </c>
      <c r="X2047" t="s"/>
      <c r="Y2047" t="s">
        <v>85</v>
      </c>
      <c r="Z2047">
        <f>HYPERLINK("https://hotelmonitor-cachepage.eclerx.com/savepage/tk_15444265161534898_sr_2399.html","info")</f>
        <v/>
      </c>
      <c r="AA2047" t="n">
        <v>253527</v>
      </c>
      <c r="AB2047" t="s"/>
      <c r="AC2047" t="s"/>
      <c r="AD2047" t="s">
        <v>86</v>
      </c>
      <c r="AE2047" t="s"/>
      <c r="AF2047" t="s"/>
      <c r="AG2047" t="s"/>
      <c r="AH2047" t="s"/>
      <c r="AI2047" t="s"/>
      <c r="AJ2047" t="s"/>
      <c r="AK2047" t="s">
        <v>87</v>
      </c>
      <c r="AL2047" t="s"/>
      <c r="AM2047" t="s"/>
      <c r="AN2047" t="s">
        <v>88</v>
      </c>
      <c r="AO2047" t="s"/>
      <c r="AP2047" t="n">
        <v>133</v>
      </c>
      <c r="AQ2047" t="s">
        <v>89</v>
      </c>
      <c r="AR2047" t="s"/>
      <c r="AS2047" t="s"/>
      <c r="AT2047" t="s">
        <v>90</v>
      </c>
      <c r="AU2047" t="s"/>
      <c r="AV2047" t="s"/>
      <c r="AW2047" t="s"/>
      <c r="AX2047" t="s"/>
      <c r="AY2047" t="n">
        <v>1585962</v>
      </c>
      <c r="AZ2047" t="s">
        <v>2504</v>
      </c>
      <c r="BA2047" t="s"/>
      <c r="BB2047" t="n">
        <v>215285</v>
      </c>
      <c r="BC2047" t="n">
        <v>13.33191</v>
      </c>
      <c r="BD2047" t="n">
        <v>52.50278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92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2501</v>
      </c>
      <c r="F2048" t="n">
        <v>1590447</v>
      </c>
      <c r="G2048" t="s">
        <v>74</v>
      </c>
      <c r="H2048" t="s">
        <v>75</v>
      </c>
      <c r="I2048" t="s"/>
      <c r="J2048" t="s">
        <v>74</v>
      </c>
      <c r="K2048" t="n">
        <v>135</v>
      </c>
      <c r="L2048" t="s">
        <v>76</v>
      </c>
      <c r="M2048" t="s"/>
      <c r="N2048" t="s">
        <v>2507</v>
      </c>
      <c r="O2048" t="s">
        <v>78</v>
      </c>
      <c r="P2048" t="s">
        <v>2503</v>
      </c>
      <c r="Q2048" t="s"/>
      <c r="R2048" t="s">
        <v>277</v>
      </c>
      <c r="S2048" t="s">
        <v>1061</v>
      </c>
      <c r="T2048" t="s">
        <v>81</v>
      </c>
      <c r="U2048" t="s">
        <v>82</v>
      </c>
      <c r="V2048" t="s">
        <v>83</v>
      </c>
      <c r="W2048" t="s">
        <v>84</v>
      </c>
      <c r="X2048" t="s"/>
      <c r="Y2048" t="s">
        <v>85</v>
      </c>
      <c r="Z2048">
        <f>HYPERLINK("https://hotelmonitor-cachepage.eclerx.com/savepage/tk_15444265161534898_sr_2399.html","info")</f>
        <v/>
      </c>
      <c r="AA2048" t="n">
        <v>253527</v>
      </c>
      <c r="AB2048" t="s"/>
      <c r="AC2048" t="s"/>
      <c r="AD2048" t="s">
        <v>86</v>
      </c>
      <c r="AE2048" t="s"/>
      <c r="AF2048" t="s"/>
      <c r="AG2048" t="s"/>
      <c r="AH2048" t="s"/>
      <c r="AI2048" t="s"/>
      <c r="AJ2048" t="s"/>
      <c r="AK2048" t="s">
        <v>87</v>
      </c>
      <c r="AL2048" t="s"/>
      <c r="AM2048" t="s"/>
      <c r="AN2048" t="s">
        <v>88</v>
      </c>
      <c r="AO2048" t="s"/>
      <c r="AP2048" t="n">
        <v>133</v>
      </c>
      <c r="AQ2048" t="s">
        <v>89</v>
      </c>
      <c r="AR2048" t="s"/>
      <c r="AS2048" t="s"/>
      <c r="AT2048" t="s">
        <v>90</v>
      </c>
      <c r="AU2048" t="s"/>
      <c r="AV2048" t="s"/>
      <c r="AW2048" t="s"/>
      <c r="AX2048" t="s"/>
      <c r="AY2048" t="n">
        <v>1585962</v>
      </c>
      <c r="AZ2048" t="s">
        <v>2504</v>
      </c>
      <c r="BA2048" t="s"/>
      <c r="BB2048" t="n">
        <v>215285</v>
      </c>
      <c r="BC2048" t="n">
        <v>13.33191</v>
      </c>
      <c r="BD2048" t="n">
        <v>52.50278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92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2501</v>
      </c>
      <c r="F2049" t="n">
        <v>1590447</v>
      </c>
      <c r="G2049" t="s">
        <v>74</v>
      </c>
      <c r="H2049" t="s">
        <v>75</v>
      </c>
      <c r="I2049" t="s"/>
      <c r="J2049" t="s">
        <v>74</v>
      </c>
      <c r="K2049" t="n">
        <v>135</v>
      </c>
      <c r="L2049" t="s">
        <v>76</v>
      </c>
      <c r="M2049" t="s"/>
      <c r="N2049" t="s">
        <v>2508</v>
      </c>
      <c r="O2049" t="s">
        <v>78</v>
      </c>
      <c r="P2049" t="s">
        <v>2503</v>
      </c>
      <c r="Q2049" t="s"/>
      <c r="R2049" t="s">
        <v>277</v>
      </c>
      <c r="S2049" t="s">
        <v>1061</v>
      </c>
      <c r="T2049" t="s">
        <v>81</v>
      </c>
      <c r="U2049" t="s">
        <v>82</v>
      </c>
      <c r="V2049" t="s">
        <v>83</v>
      </c>
      <c r="W2049" t="s">
        <v>84</v>
      </c>
      <c r="X2049" t="s"/>
      <c r="Y2049" t="s">
        <v>85</v>
      </c>
      <c r="Z2049">
        <f>HYPERLINK("https://hotelmonitor-cachepage.eclerx.com/savepage/tk_15444265161534898_sr_2399.html","info")</f>
        <v/>
      </c>
      <c r="AA2049" t="n">
        <v>253527</v>
      </c>
      <c r="AB2049" t="s"/>
      <c r="AC2049" t="s"/>
      <c r="AD2049" t="s">
        <v>86</v>
      </c>
      <c r="AE2049" t="s"/>
      <c r="AF2049" t="s"/>
      <c r="AG2049" t="s"/>
      <c r="AH2049" t="s"/>
      <c r="AI2049" t="s"/>
      <c r="AJ2049" t="s"/>
      <c r="AK2049" t="s">
        <v>87</v>
      </c>
      <c r="AL2049" t="s"/>
      <c r="AM2049" t="s"/>
      <c r="AN2049" t="s">
        <v>88</v>
      </c>
      <c r="AO2049" t="s"/>
      <c r="AP2049" t="n">
        <v>133</v>
      </c>
      <c r="AQ2049" t="s">
        <v>89</v>
      </c>
      <c r="AR2049" t="s"/>
      <c r="AS2049" t="s"/>
      <c r="AT2049" t="s">
        <v>90</v>
      </c>
      <c r="AU2049" t="s"/>
      <c r="AV2049" t="s"/>
      <c r="AW2049" t="s"/>
      <c r="AX2049" t="s"/>
      <c r="AY2049" t="n">
        <v>1585962</v>
      </c>
      <c r="AZ2049" t="s">
        <v>2504</v>
      </c>
      <c r="BA2049" t="s"/>
      <c r="BB2049" t="n">
        <v>215285</v>
      </c>
      <c r="BC2049" t="n">
        <v>13.33191</v>
      </c>
      <c r="BD2049" t="n">
        <v>52.50278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92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2501</v>
      </c>
      <c r="F2050" t="n">
        <v>1590447</v>
      </c>
      <c r="G2050" t="s">
        <v>74</v>
      </c>
      <c r="H2050" t="s">
        <v>75</v>
      </c>
      <c r="I2050" t="s"/>
      <c r="J2050" t="s">
        <v>74</v>
      </c>
      <c r="K2050" t="n">
        <v>135</v>
      </c>
      <c r="L2050" t="s">
        <v>76</v>
      </c>
      <c r="M2050" t="s"/>
      <c r="N2050" t="s">
        <v>2507</v>
      </c>
      <c r="O2050" t="s">
        <v>78</v>
      </c>
      <c r="P2050" t="s">
        <v>2503</v>
      </c>
      <c r="Q2050" t="s"/>
      <c r="R2050" t="s">
        <v>277</v>
      </c>
      <c r="S2050" t="s">
        <v>1061</v>
      </c>
      <c r="T2050" t="s">
        <v>81</v>
      </c>
      <c r="U2050" t="s">
        <v>82</v>
      </c>
      <c r="V2050" t="s">
        <v>83</v>
      </c>
      <c r="W2050" t="s">
        <v>84</v>
      </c>
      <c r="X2050" t="s"/>
      <c r="Y2050" t="s">
        <v>85</v>
      </c>
      <c r="Z2050">
        <f>HYPERLINK("https://hotelmonitor-cachepage.eclerx.com/savepage/tk_15444265161534898_sr_2399.html","info")</f>
        <v/>
      </c>
      <c r="AA2050" t="n">
        <v>253527</v>
      </c>
      <c r="AB2050" t="s"/>
      <c r="AC2050" t="s"/>
      <c r="AD2050" t="s">
        <v>86</v>
      </c>
      <c r="AE2050" t="s"/>
      <c r="AF2050" t="s"/>
      <c r="AG2050" t="s"/>
      <c r="AH2050" t="s"/>
      <c r="AI2050" t="s"/>
      <c r="AJ2050" t="s"/>
      <c r="AK2050" t="s">
        <v>87</v>
      </c>
      <c r="AL2050" t="s"/>
      <c r="AM2050" t="s"/>
      <c r="AN2050" t="s">
        <v>88</v>
      </c>
      <c r="AO2050" t="s"/>
      <c r="AP2050" t="n">
        <v>133</v>
      </c>
      <c r="AQ2050" t="s">
        <v>89</v>
      </c>
      <c r="AR2050" t="s"/>
      <c r="AS2050" t="s"/>
      <c r="AT2050" t="s">
        <v>90</v>
      </c>
      <c r="AU2050" t="s"/>
      <c r="AV2050" t="s"/>
      <c r="AW2050" t="s"/>
      <c r="AX2050" t="s"/>
      <c r="AY2050" t="n">
        <v>1585962</v>
      </c>
      <c r="AZ2050" t="s">
        <v>2504</v>
      </c>
      <c r="BA2050" t="s"/>
      <c r="BB2050" t="n">
        <v>215285</v>
      </c>
      <c r="BC2050" t="n">
        <v>13.33191</v>
      </c>
      <c r="BD2050" t="n">
        <v>52.50278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92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2501</v>
      </c>
      <c r="F2051" t="n">
        <v>1590447</v>
      </c>
      <c r="G2051" t="s">
        <v>74</v>
      </c>
      <c r="H2051" t="s">
        <v>75</v>
      </c>
      <c r="I2051" t="s"/>
      <c r="J2051" t="s">
        <v>74</v>
      </c>
      <c r="K2051" t="n">
        <v>135</v>
      </c>
      <c r="L2051" t="s">
        <v>76</v>
      </c>
      <c r="M2051" t="s"/>
      <c r="N2051" t="s">
        <v>2508</v>
      </c>
      <c r="O2051" t="s">
        <v>78</v>
      </c>
      <c r="P2051" t="s">
        <v>2503</v>
      </c>
      <c r="Q2051" t="s"/>
      <c r="R2051" t="s">
        <v>277</v>
      </c>
      <c r="S2051" t="s">
        <v>1061</v>
      </c>
      <c r="T2051" t="s">
        <v>81</v>
      </c>
      <c r="U2051" t="s">
        <v>82</v>
      </c>
      <c r="V2051" t="s">
        <v>83</v>
      </c>
      <c r="W2051" t="s">
        <v>84</v>
      </c>
      <c r="X2051" t="s"/>
      <c r="Y2051" t="s">
        <v>85</v>
      </c>
      <c r="Z2051">
        <f>HYPERLINK("https://hotelmonitor-cachepage.eclerx.com/savepage/tk_15444265161534898_sr_2399.html","info")</f>
        <v/>
      </c>
      <c r="AA2051" t="n">
        <v>253527</v>
      </c>
      <c r="AB2051" t="s"/>
      <c r="AC2051" t="s"/>
      <c r="AD2051" t="s">
        <v>86</v>
      </c>
      <c r="AE2051" t="s"/>
      <c r="AF2051" t="s"/>
      <c r="AG2051" t="s"/>
      <c r="AH2051" t="s"/>
      <c r="AI2051" t="s"/>
      <c r="AJ2051" t="s"/>
      <c r="AK2051" t="s">
        <v>87</v>
      </c>
      <c r="AL2051" t="s"/>
      <c r="AM2051" t="s"/>
      <c r="AN2051" t="s">
        <v>88</v>
      </c>
      <c r="AO2051" t="s"/>
      <c r="AP2051" t="n">
        <v>133</v>
      </c>
      <c r="AQ2051" t="s">
        <v>89</v>
      </c>
      <c r="AR2051" t="s"/>
      <c r="AS2051" t="s"/>
      <c r="AT2051" t="s">
        <v>90</v>
      </c>
      <c r="AU2051" t="s"/>
      <c r="AV2051" t="s"/>
      <c r="AW2051" t="s"/>
      <c r="AX2051" t="s"/>
      <c r="AY2051" t="n">
        <v>1585962</v>
      </c>
      <c r="AZ2051" t="s">
        <v>2504</v>
      </c>
      <c r="BA2051" t="s"/>
      <c r="BB2051" t="n">
        <v>215285</v>
      </c>
      <c r="BC2051" t="n">
        <v>13.33191</v>
      </c>
      <c r="BD2051" t="n">
        <v>52.50278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92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2501</v>
      </c>
      <c r="F2052" t="n">
        <v>1590447</v>
      </c>
      <c r="G2052" t="s">
        <v>74</v>
      </c>
      <c r="H2052" t="s">
        <v>75</v>
      </c>
      <c r="I2052" t="s"/>
      <c r="J2052" t="s">
        <v>74</v>
      </c>
      <c r="K2052" t="n">
        <v>140</v>
      </c>
      <c r="L2052" t="s">
        <v>76</v>
      </c>
      <c r="M2052" t="s"/>
      <c r="N2052" t="s">
        <v>2509</v>
      </c>
      <c r="O2052" t="s">
        <v>78</v>
      </c>
      <c r="P2052" t="s">
        <v>2503</v>
      </c>
      <c r="Q2052" t="s"/>
      <c r="R2052" t="s">
        <v>277</v>
      </c>
      <c r="S2052" t="s">
        <v>584</v>
      </c>
      <c r="T2052" t="s">
        <v>81</v>
      </c>
      <c r="U2052" t="s">
        <v>82</v>
      </c>
      <c r="V2052" t="s">
        <v>83</v>
      </c>
      <c r="W2052" t="s">
        <v>84</v>
      </c>
      <c r="X2052" t="s"/>
      <c r="Y2052" t="s">
        <v>85</v>
      </c>
      <c r="Z2052">
        <f>HYPERLINK("https://hotelmonitor-cachepage.eclerx.com/savepage/tk_15444265161534898_sr_2399.html","info")</f>
        <v/>
      </c>
      <c r="AA2052" t="n">
        <v>253527</v>
      </c>
      <c r="AB2052" t="s"/>
      <c r="AC2052" t="s"/>
      <c r="AD2052" t="s">
        <v>86</v>
      </c>
      <c r="AE2052" t="s"/>
      <c r="AF2052" t="s"/>
      <c r="AG2052" t="s"/>
      <c r="AH2052" t="s"/>
      <c r="AI2052" t="s"/>
      <c r="AJ2052" t="s"/>
      <c r="AK2052" t="s">
        <v>87</v>
      </c>
      <c r="AL2052" t="s"/>
      <c r="AM2052" t="s"/>
      <c r="AN2052" t="s">
        <v>88</v>
      </c>
      <c r="AO2052" t="s"/>
      <c r="AP2052" t="n">
        <v>133</v>
      </c>
      <c r="AQ2052" t="s">
        <v>89</v>
      </c>
      <c r="AR2052" t="s"/>
      <c r="AS2052" t="s"/>
      <c r="AT2052" t="s">
        <v>90</v>
      </c>
      <c r="AU2052" t="s"/>
      <c r="AV2052" t="s"/>
      <c r="AW2052" t="s"/>
      <c r="AX2052" t="s"/>
      <c r="AY2052" t="n">
        <v>1585962</v>
      </c>
      <c r="AZ2052" t="s">
        <v>2504</v>
      </c>
      <c r="BA2052" t="s"/>
      <c r="BB2052" t="n">
        <v>215285</v>
      </c>
      <c r="BC2052" t="n">
        <v>13.33191</v>
      </c>
      <c r="BD2052" t="n">
        <v>52.50278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92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2501</v>
      </c>
      <c r="F2053" t="n">
        <v>1590447</v>
      </c>
      <c r="G2053" t="s">
        <v>74</v>
      </c>
      <c r="H2053" t="s">
        <v>75</v>
      </c>
      <c r="I2053" t="s"/>
      <c r="J2053" t="s">
        <v>74</v>
      </c>
      <c r="K2053" t="n">
        <v>140</v>
      </c>
      <c r="L2053" t="s">
        <v>76</v>
      </c>
      <c r="M2053" t="s"/>
      <c r="N2053" t="s">
        <v>2509</v>
      </c>
      <c r="O2053" t="s">
        <v>78</v>
      </c>
      <c r="P2053" t="s">
        <v>2503</v>
      </c>
      <c r="Q2053" t="s"/>
      <c r="R2053" t="s">
        <v>277</v>
      </c>
      <c r="S2053" t="s">
        <v>584</v>
      </c>
      <c r="T2053" t="s">
        <v>81</v>
      </c>
      <c r="U2053" t="s">
        <v>82</v>
      </c>
      <c r="V2053" t="s">
        <v>83</v>
      </c>
      <c r="W2053" t="s">
        <v>84</v>
      </c>
      <c r="X2053" t="s"/>
      <c r="Y2053" t="s">
        <v>85</v>
      </c>
      <c r="Z2053">
        <f>HYPERLINK("https://hotelmonitor-cachepage.eclerx.com/savepage/tk_15444265161534898_sr_2399.html","info")</f>
        <v/>
      </c>
      <c r="AA2053" t="n">
        <v>253527</v>
      </c>
      <c r="AB2053" t="s"/>
      <c r="AC2053" t="s"/>
      <c r="AD2053" t="s">
        <v>86</v>
      </c>
      <c r="AE2053" t="s"/>
      <c r="AF2053" t="s"/>
      <c r="AG2053" t="s"/>
      <c r="AH2053" t="s"/>
      <c r="AI2053" t="s"/>
      <c r="AJ2053" t="s"/>
      <c r="AK2053" t="s">
        <v>87</v>
      </c>
      <c r="AL2053" t="s"/>
      <c r="AM2053" t="s"/>
      <c r="AN2053" t="s">
        <v>88</v>
      </c>
      <c r="AO2053" t="s"/>
      <c r="AP2053" t="n">
        <v>133</v>
      </c>
      <c r="AQ2053" t="s">
        <v>89</v>
      </c>
      <c r="AR2053" t="s"/>
      <c r="AS2053" t="s"/>
      <c r="AT2053" t="s">
        <v>90</v>
      </c>
      <c r="AU2053" t="s"/>
      <c r="AV2053" t="s"/>
      <c r="AW2053" t="s"/>
      <c r="AX2053" t="s"/>
      <c r="AY2053" t="n">
        <v>1585962</v>
      </c>
      <c r="AZ2053" t="s">
        <v>2504</v>
      </c>
      <c r="BA2053" t="s"/>
      <c r="BB2053" t="n">
        <v>215285</v>
      </c>
      <c r="BC2053" t="n">
        <v>13.33191</v>
      </c>
      <c r="BD2053" t="n">
        <v>52.50278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92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2501</v>
      </c>
      <c r="F2054" t="n">
        <v>1590447</v>
      </c>
      <c r="G2054" t="s">
        <v>74</v>
      </c>
      <c r="H2054" t="s">
        <v>75</v>
      </c>
      <c r="I2054" t="s"/>
      <c r="J2054" t="s">
        <v>74</v>
      </c>
      <c r="K2054" t="n">
        <v>150</v>
      </c>
      <c r="L2054" t="s">
        <v>76</v>
      </c>
      <c r="M2054" t="s"/>
      <c r="N2054" t="s">
        <v>2506</v>
      </c>
      <c r="O2054" t="s">
        <v>78</v>
      </c>
      <c r="P2054" t="s">
        <v>2503</v>
      </c>
      <c r="Q2054" t="s"/>
      <c r="R2054" t="s">
        <v>277</v>
      </c>
      <c r="S2054" t="s">
        <v>695</v>
      </c>
      <c r="T2054" t="s">
        <v>81</v>
      </c>
      <c r="U2054" t="s">
        <v>82</v>
      </c>
      <c r="V2054" t="s">
        <v>83</v>
      </c>
      <c r="W2054" t="s">
        <v>108</v>
      </c>
      <c r="X2054" t="s"/>
      <c r="Y2054" t="s">
        <v>85</v>
      </c>
      <c r="Z2054">
        <f>HYPERLINK("https://hotelmonitor-cachepage.eclerx.com/savepage/tk_15444265161534898_sr_2399.html","info")</f>
        <v/>
      </c>
      <c r="AA2054" t="n">
        <v>253527</v>
      </c>
      <c r="AB2054" t="s"/>
      <c r="AC2054" t="s"/>
      <c r="AD2054" t="s">
        <v>86</v>
      </c>
      <c r="AE2054" t="s"/>
      <c r="AF2054" t="s"/>
      <c r="AG2054" t="s"/>
      <c r="AH2054" t="s"/>
      <c r="AI2054" t="s"/>
      <c r="AJ2054" t="s"/>
      <c r="AK2054" t="s">
        <v>87</v>
      </c>
      <c r="AL2054" t="s"/>
      <c r="AM2054" t="s"/>
      <c r="AN2054" t="s">
        <v>88</v>
      </c>
      <c r="AO2054" t="s"/>
      <c r="AP2054" t="n">
        <v>133</v>
      </c>
      <c r="AQ2054" t="s">
        <v>89</v>
      </c>
      <c r="AR2054" t="s"/>
      <c r="AS2054" t="s"/>
      <c r="AT2054" t="s">
        <v>90</v>
      </c>
      <c r="AU2054" t="s"/>
      <c r="AV2054" t="s"/>
      <c r="AW2054" t="s"/>
      <c r="AX2054" t="s"/>
      <c r="AY2054" t="n">
        <v>1585962</v>
      </c>
      <c r="AZ2054" t="s">
        <v>2504</v>
      </c>
      <c r="BA2054" t="s"/>
      <c r="BB2054" t="n">
        <v>215285</v>
      </c>
      <c r="BC2054" t="n">
        <v>13.33191</v>
      </c>
      <c r="BD2054" t="n">
        <v>52.50278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92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2501</v>
      </c>
      <c r="F2055" t="n">
        <v>1590447</v>
      </c>
      <c r="G2055" t="s">
        <v>74</v>
      </c>
      <c r="H2055" t="s">
        <v>75</v>
      </c>
      <c r="I2055" t="s"/>
      <c r="J2055" t="s">
        <v>74</v>
      </c>
      <c r="K2055" t="n">
        <v>150</v>
      </c>
      <c r="L2055" t="s">
        <v>76</v>
      </c>
      <c r="M2055" t="s"/>
      <c r="N2055" t="s">
        <v>2510</v>
      </c>
      <c r="O2055" t="s">
        <v>78</v>
      </c>
      <c r="P2055" t="s">
        <v>2503</v>
      </c>
      <c r="Q2055" t="s"/>
      <c r="R2055" t="s">
        <v>277</v>
      </c>
      <c r="S2055" t="s">
        <v>695</v>
      </c>
      <c r="T2055" t="s">
        <v>81</v>
      </c>
      <c r="U2055" t="s">
        <v>82</v>
      </c>
      <c r="V2055" t="s">
        <v>83</v>
      </c>
      <c r="W2055" t="s">
        <v>84</v>
      </c>
      <c r="X2055" t="s"/>
      <c r="Y2055" t="s">
        <v>85</v>
      </c>
      <c r="Z2055">
        <f>HYPERLINK("https://hotelmonitor-cachepage.eclerx.com/savepage/tk_15444265161534898_sr_2399.html","info")</f>
        <v/>
      </c>
      <c r="AA2055" t="n">
        <v>253527</v>
      </c>
      <c r="AB2055" t="s"/>
      <c r="AC2055" t="s"/>
      <c r="AD2055" t="s">
        <v>86</v>
      </c>
      <c r="AE2055" t="s"/>
      <c r="AF2055" t="s"/>
      <c r="AG2055" t="s"/>
      <c r="AH2055" t="s"/>
      <c r="AI2055" t="s"/>
      <c r="AJ2055" t="s"/>
      <c r="AK2055" t="s">
        <v>87</v>
      </c>
      <c r="AL2055" t="s"/>
      <c r="AM2055" t="s"/>
      <c r="AN2055" t="s">
        <v>88</v>
      </c>
      <c r="AO2055" t="s"/>
      <c r="AP2055" t="n">
        <v>133</v>
      </c>
      <c r="AQ2055" t="s">
        <v>89</v>
      </c>
      <c r="AR2055" t="s"/>
      <c r="AS2055" t="s"/>
      <c r="AT2055" t="s">
        <v>90</v>
      </c>
      <c r="AU2055" t="s"/>
      <c r="AV2055" t="s"/>
      <c r="AW2055" t="s"/>
      <c r="AX2055" t="s"/>
      <c r="AY2055" t="n">
        <v>1585962</v>
      </c>
      <c r="AZ2055" t="s">
        <v>2504</v>
      </c>
      <c r="BA2055" t="s"/>
      <c r="BB2055" t="n">
        <v>215285</v>
      </c>
      <c r="BC2055" t="n">
        <v>13.33191</v>
      </c>
      <c r="BD2055" t="n">
        <v>52.50278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92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2501</v>
      </c>
      <c r="F2056" t="n">
        <v>1590447</v>
      </c>
      <c r="G2056" t="s">
        <v>74</v>
      </c>
      <c r="H2056" t="s">
        <v>75</v>
      </c>
      <c r="I2056" t="s"/>
      <c r="J2056" t="s">
        <v>74</v>
      </c>
      <c r="K2056" t="n">
        <v>150</v>
      </c>
      <c r="L2056" t="s">
        <v>76</v>
      </c>
      <c r="M2056" t="s"/>
      <c r="N2056" t="s">
        <v>2511</v>
      </c>
      <c r="O2056" t="s">
        <v>78</v>
      </c>
      <c r="P2056" t="s">
        <v>2503</v>
      </c>
      <c r="Q2056" t="s"/>
      <c r="R2056" t="s">
        <v>277</v>
      </c>
      <c r="S2056" t="s">
        <v>695</v>
      </c>
      <c r="T2056" t="s">
        <v>81</v>
      </c>
      <c r="U2056" t="s">
        <v>82</v>
      </c>
      <c r="V2056" t="s">
        <v>83</v>
      </c>
      <c r="W2056" t="s">
        <v>84</v>
      </c>
      <c r="X2056" t="s"/>
      <c r="Y2056" t="s">
        <v>85</v>
      </c>
      <c r="Z2056">
        <f>HYPERLINK("https://hotelmonitor-cachepage.eclerx.com/savepage/tk_15444265161534898_sr_2399.html","info")</f>
        <v/>
      </c>
      <c r="AA2056" t="n">
        <v>253527</v>
      </c>
      <c r="AB2056" t="s"/>
      <c r="AC2056" t="s"/>
      <c r="AD2056" t="s">
        <v>86</v>
      </c>
      <c r="AE2056" t="s"/>
      <c r="AF2056" t="s"/>
      <c r="AG2056" t="s"/>
      <c r="AH2056" t="s"/>
      <c r="AI2056" t="s"/>
      <c r="AJ2056" t="s"/>
      <c r="AK2056" t="s">
        <v>87</v>
      </c>
      <c r="AL2056" t="s"/>
      <c r="AM2056" t="s"/>
      <c r="AN2056" t="s">
        <v>88</v>
      </c>
      <c r="AO2056" t="s"/>
      <c r="AP2056" t="n">
        <v>133</v>
      </c>
      <c r="AQ2056" t="s">
        <v>89</v>
      </c>
      <c r="AR2056" t="s"/>
      <c r="AS2056" t="s"/>
      <c r="AT2056" t="s">
        <v>90</v>
      </c>
      <c r="AU2056" t="s"/>
      <c r="AV2056" t="s"/>
      <c r="AW2056" t="s"/>
      <c r="AX2056" t="s"/>
      <c r="AY2056" t="n">
        <v>1585962</v>
      </c>
      <c r="AZ2056" t="s">
        <v>2504</v>
      </c>
      <c r="BA2056" t="s"/>
      <c r="BB2056" t="n">
        <v>215285</v>
      </c>
      <c r="BC2056" t="n">
        <v>13.33191</v>
      </c>
      <c r="BD2056" t="n">
        <v>52.50278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92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2501</v>
      </c>
      <c r="F2057" t="n">
        <v>1590447</v>
      </c>
      <c r="G2057" t="s">
        <v>74</v>
      </c>
      <c r="H2057" t="s">
        <v>75</v>
      </c>
      <c r="I2057" t="s"/>
      <c r="J2057" t="s">
        <v>74</v>
      </c>
      <c r="K2057" t="n">
        <v>155</v>
      </c>
      <c r="L2057" t="s">
        <v>76</v>
      </c>
      <c r="M2057" t="s"/>
      <c r="N2057" t="s">
        <v>2509</v>
      </c>
      <c r="O2057" t="s">
        <v>78</v>
      </c>
      <c r="P2057" t="s">
        <v>2503</v>
      </c>
      <c r="Q2057" t="s"/>
      <c r="R2057" t="s">
        <v>277</v>
      </c>
      <c r="S2057" t="s">
        <v>2512</v>
      </c>
      <c r="T2057" t="s">
        <v>81</v>
      </c>
      <c r="U2057" t="s">
        <v>82</v>
      </c>
      <c r="V2057" t="s">
        <v>83</v>
      </c>
      <c r="W2057" t="s">
        <v>84</v>
      </c>
      <c r="X2057" t="s"/>
      <c r="Y2057" t="s">
        <v>85</v>
      </c>
      <c r="Z2057">
        <f>HYPERLINK("https://hotelmonitor-cachepage.eclerx.com/savepage/tk_15444265161534898_sr_2399.html","info")</f>
        <v/>
      </c>
      <c r="AA2057" t="n">
        <v>253527</v>
      </c>
      <c r="AB2057" t="s"/>
      <c r="AC2057" t="s"/>
      <c r="AD2057" t="s">
        <v>86</v>
      </c>
      <c r="AE2057" t="s"/>
      <c r="AF2057" t="s"/>
      <c r="AG2057" t="s"/>
      <c r="AH2057" t="s"/>
      <c r="AI2057" t="s"/>
      <c r="AJ2057" t="s"/>
      <c r="AK2057" t="s">
        <v>87</v>
      </c>
      <c r="AL2057" t="s"/>
      <c r="AM2057" t="s"/>
      <c r="AN2057" t="s">
        <v>88</v>
      </c>
      <c r="AO2057" t="s"/>
      <c r="AP2057" t="n">
        <v>133</v>
      </c>
      <c r="AQ2057" t="s">
        <v>89</v>
      </c>
      <c r="AR2057" t="s"/>
      <c r="AS2057" t="s"/>
      <c r="AT2057" t="s">
        <v>90</v>
      </c>
      <c r="AU2057" t="s"/>
      <c r="AV2057" t="s"/>
      <c r="AW2057" t="s"/>
      <c r="AX2057" t="s"/>
      <c r="AY2057" t="n">
        <v>1585962</v>
      </c>
      <c r="AZ2057" t="s">
        <v>2504</v>
      </c>
      <c r="BA2057" t="s"/>
      <c r="BB2057" t="n">
        <v>215285</v>
      </c>
      <c r="BC2057" t="n">
        <v>13.33191</v>
      </c>
      <c r="BD2057" t="n">
        <v>52.50278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92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2501</v>
      </c>
      <c r="F2058" t="n">
        <v>1590447</v>
      </c>
      <c r="G2058" t="s">
        <v>74</v>
      </c>
      <c r="H2058" t="s">
        <v>75</v>
      </c>
      <c r="I2058" t="s"/>
      <c r="J2058" t="s">
        <v>74</v>
      </c>
      <c r="K2058" t="n">
        <v>155</v>
      </c>
      <c r="L2058" t="s">
        <v>76</v>
      </c>
      <c r="M2058" t="s"/>
      <c r="N2058" t="s">
        <v>2509</v>
      </c>
      <c r="O2058" t="s">
        <v>78</v>
      </c>
      <c r="P2058" t="s">
        <v>2503</v>
      </c>
      <c r="Q2058" t="s"/>
      <c r="R2058" t="s">
        <v>277</v>
      </c>
      <c r="S2058" t="s">
        <v>2512</v>
      </c>
      <c r="T2058" t="s">
        <v>81</v>
      </c>
      <c r="U2058" t="s">
        <v>82</v>
      </c>
      <c r="V2058" t="s">
        <v>83</v>
      </c>
      <c r="W2058" t="s">
        <v>84</v>
      </c>
      <c r="X2058" t="s"/>
      <c r="Y2058" t="s">
        <v>85</v>
      </c>
      <c r="Z2058">
        <f>HYPERLINK("https://hotelmonitor-cachepage.eclerx.com/savepage/tk_15444265161534898_sr_2399.html","info")</f>
        <v/>
      </c>
      <c r="AA2058" t="n">
        <v>253527</v>
      </c>
      <c r="AB2058" t="s"/>
      <c r="AC2058" t="s"/>
      <c r="AD2058" t="s">
        <v>86</v>
      </c>
      <c r="AE2058" t="s"/>
      <c r="AF2058" t="s"/>
      <c r="AG2058" t="s"/>
      <c r="AH2058" t="s"/>
      <c r="AI2058" t="s"/>
      <c r="AJ2058" t="s"/>
      <c r="AK2058" t="s">
        <v>87</v>
      </c>
      <c r="AL2058" t="s"/>
      <c r="AM2058" t="s"/>
      <c r="AN2058" t="s">
        <v>88</v>
      </c>
      <c r="AO2058" t="s"/>
      <c r="AP2058" t="n">
        <v>133</v>
      </c>
      <c r="AQ2058" t="s">
        <v>89</v>
      </c>
      <c r="AR2058" t="s"/>
      <c r="AS2058" t="s"/>
      <c r="AT2058" t="s">
        <v>90</v>
      </c>
      <c r="AU2058" t="s"/>
      <c r="AV2058" t="s"/>
      <c r="AW2058" t="s"/>
      <c r="AX2058" t="s"/>
      <c r="AY2058" t="n">
        <v>1585962</v>
      </c>
      <c r="AZ2058" t="s">
        <v>2504</v>
      </c>
      <c r="BA2058" t="s"/>
      <c r="BB2058" t="n">
        <v>215285</v>
      </c>
      <c r="BC2058" t="n">
        <v>13.33191</v>
      </c>
      <c r="BD2058" t="n">
        <v>52.50278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92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2513</v>
      </c>
      <c r="F2059" t="n">
        <v>-1</v>
      </c>
      <c r="G2059" t="s">
        <v>74</v>
      </c>
      <c r="H2059" t="s">
        <v>75</v>
      </c>
      <c r="I2059" t="s"/>
      <c r="J2059" t="s">
        <v>74</v>
      </c>
      <c r="K2059" t="n">
        <v>119</v>
      </c>
      <c r="L2059" t="s">
        <v>76</v>
      </c>
      <c r="M2059" t="s"/>
      <c r="N2059" t="s">
        <v>113</v>
      </c>
      <c r="O2059" t="s">
        <v>78</v>
      </c>
      <c r="P2059" t="s">
        <v>2513</v>
      </c>
      <c r="Q2059" t="s"/>
      <c r="R2059" t="s">
        <v>119</v>
      </c>
      <c r="S2059" t="s">
        <v>124</v>
      </c>
      <c r="T2059" t="s">
        <v>81</v>
      </c>
      <c r="U2059" t="s">
        <v>82</v>
      </c>
      <c r="V2059" t="s">
        <v>83</v>
      </c>
      <c r="W2059" t="s">
        <v>108</v>
      </c>
      <c r="X2059" t="s"/>
      <c r="Y2059" t="s">
        <v>85</v>
      </c>
      <c r="Z2059">
        <f>HYPERLINK("https://hotelmonitor-cachepage.eclerx.com/savepage/tk_15444270137883482_sr_2399.html","info")</f>
        <v/>
      </c>
      <c r="AA2059" t="n">
        <v>-6797229</v>
      </c>
      <c r="AB2059" t="s"/>
      <c r="AC2059" t="s"/>
      <c r="AD2059" t="s">
        <v>86</v>
      </c>
      <c r="AE2059" t="s"/>
      <c r="AF2059" t="s"/>
      <c r="AG2059" t="s"/>
      <c r="AH2059" t="s"/>
      <c r="AI2059" t="s"/>
      <c r="AJ2059" t="s"/>
      <c r="AK2059" t="s">
        <v>87</v>
      </c>
      <c r="AL2059" t="s"/>
      <c r="AM2059" t="s"/>
      <c r="AN2059" t="s">
        <v>88</v>
      </c>
      <c r="AO2059" t="s"/>
      <c r="AP2059" t="n">
        <v>279</v>
      </c>
      <c r="AQ2059" t="s">
        <v>89</v>
      </c>
      <c r="AR2059" t="s"/>
      <c r="AS2059" t="s"/>
      <c r="AT2059" t="s">
        <v>90</v>
      </c>
      <c r="AU2059" t="s"/>
      <c r="AV2059" t="s"/>
      <c r="AW2059" t="s"/>
      <c r="AX2059" t="s"/>
      <c r="AY2059" t="n">
        <v>6797229</v>
      </c>
      <c r="AZ2059" t="s">
        <v>2514</v>
      </c>
      <c r="BA2059" t="s"/>
      <c r="BB2059" t="n">
        <v>252443</v>
      </c>
      <c r="BC2059" t="n">
        <v>13.27006</v>
      </c>
      <c r="BD2059" t="n">
        <v>52.48495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92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2515</v>
      </c>
      <c r="F2060" t="n">
        <v>-1</v>
      </c>
      <c r="G2060" t="s">
        <v>74</v>
      </c>
      <c r="H2060" t="s">
        <v>75</v>
      </c>
      <c r="I2060" t="s"/>
      <c r="J2060" t="s">
        <v>74</v>
      </c>
      <c r="K2060" t="n">
        <v>73</v>
      </c>
      <c r="L2060" t="s">
        <v>76</v>
      </c>
      <c r="M2060" t="s"/>
      <c r="N2060" t="s">
        <v>158</v>
      </c>
      <c r="O2060" t="s">
        <v>78</v>
      </c>
      <c r="P2060" t="s">
        <v>2515</v>
      </c>
      <c r="Q2060" t="s"/>
      <c r="R2060" t="s">
        <v>119</v>
      </c>
      <c r="S2060" t="s">
        <v>294</v>
      </c>
      <c r="T2060" t="s">
        <v>81</v>
      </c>
      <c r="U2060" t="s">
        <v>82</v>
      </c>
      <c r="V2060" t="s">
        <v>83</v>
      </c>
      <c r="W2060" t="s">
        <v>108</v>
      </c>
      <c r="X2060" t="s"/>
      <c r="Y2060" t="s">
        <v>85</v>
      </c>
      <c r="Z2060">
        <f>HYPERLINK("https://hotelmonitor-cachepage.eclerx.com/savepage/tk_15444267306978803_sr_2399.html","info")</f>
        <v/>
      </c>
      <c r="AA2060" t="n">
        <v>-2071606</v>
      </c>
      <c r="AB2060" t="s"/>
      <c r="AC2060" t="s"/>
      <c r="AD2060" t="s">
        <v>86</v>
      </c>
      <c r="AE2060" t="s"/>
      <c r="AF2060" t="s"/>
      <c r="AG2060" t="s"/>
      <c r="AH2060" t="s"/>
      <c r="AI2060" t="s"/>
      <c r="AJ2060" t="s"/>
      <c r="AK2060" t="s">
        <v>87</v>
      </c>
      <c r="AL2060" t="s"/>
      <c r="AM2060" t="s"/>
      <c r="AN2060" t="s">
        <v>88</v>
      </c>
      <c r="AO2060" t="s"/>
      <c r="AP2060" t="n">
        <v>195</v>
      </c>
      <c r="AQ2060" t="s">
        <v>89</v>
      </c>
      <c r="AR2060" t="s"/>
      <c r="AS2060" t="s"/>
      <c r="AT2060" t="s">
        <v>90</v>
      </c>
      <c r="AU2060" t="s"/>
      <c r="AV2060" t="s"/>
      <c r="AW2060" t="s"/>
      <c r="AX2060" t="s"/>
      <c r="AY2060" t="n">
        <v>2071606</v>
      </c>
      <c r="AZ2060" t="s">
        <v>2516</v>
      </c>
      <c r="BA2060" t="s"/>
      <c r="BB2060" t="n">
        <v>69142</v>
      </c>
      <c r="BC2060" t="n">
        <v>13.42098</v>
      </c>
      <c r="BD2060" t="n">
        <v>52.4876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92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2515</v>
      </c>
      <c r="F2061" t="n">
        <v>-1</v>
      </c>
      <c r="G2061" t="s">
        <v>74</v>
      </c>
      <c r="H2061" t="s">
        <v>75</v>
      </c>
      <c r="I2061" t="s"/>
      <c r="J2061" t="s">
        <v>74</v>
      </c>
      <c r="K2061" t="n">
        <v>93</v>
      </c>
      <c r="L2061" t="s">
        <v>76</v>
      </c>
      <c r="M2061" t="s"/>
      <c r="N2061" t="s">
        <v>121</v>
      </c>
      <c r="O2061" t="s">
        <v>78</v>
      </c>
      <c r="P2061" t="s">
        <v>2515</v>
      </c>
      <c r="Q2061" t="s"/>
      <c r="R2061" t="s">
        <v>119</v>
      </c>
      <c r="S2061" t="s">
        <v>1552</v>
      </c>
      <c r="T2061" t="s">
        <v>81</v>
      </c>
      <c r="U2061" t="s">
        <v>82</v>
      </c>
      <c r="V2061" t="s">
        <v>83</v>
      </c>
      <c r="W2061" t="s">
        <v>108</v>
      </c>
      <c r="X2061" t="s"/>
      <c r="Y2061" t="s">
        <v>85</v>
      </c>
      <c r="Z2061">
        <f>HYPERLINK("https://hotelmonitor-cachepage.eclerx.com/savepage/tk_15444267306978803_sr_2399.html","info")</f>
        <v/>
      </c>
      <c r="AA2061" t="n">
        <v>-2071606</v>
      </c>
      <c r="AB2061" t="s"/>
      <c r="AC2061" t="s"/>
      <c r="AD2061" t="s">
        <v>86</v>
      </c>
      <c r="AE2061" t="s"/>
      <c r="AF2061" t="s"/>
      <c r="AG2061" t="s"/>
      <c r="AH2061" t="s"/>
      <c r="AI2061" t="s"/>
      <c r="AJ2061" t="s"/>
      <c r="AK2061" t="s">
        <v>87</v>
      </c>
      <c r="AL2061" t="s"/>
      <c r="AM2061" t="s"/>
      <c r="AN2061" t="s">
        <v>88</v>
      </c>
      <c r="AO2061" t="s"/>
      <c r="AP2061" t="n">
        <v>195</v>
      </c>
      <c r="AQ2061" t="s">
        <v>89</v>
      </c>
      <c r="AR2061" t="s"/>
      <c r="AS2061" t="s"/>
      <c r="AT2061" t="s">
        <v>90</v>
      </c>
      <c r="AU2061" t="s"/>
      <c r="AV2061" t="s"/>
      <c r="AW2061" t="s"/>
      <c r="AX2061" t="s"/>
      <c r="AY2061" t="n">
        <v>2071606</v>
      </c>
      <c r="AZ2061" t="s">
        <v>2516</v>
      </c>
      <c r="BA2061" t="s"/>
      <c r="BB2061" t="n">
        <v>69142</v>
      </c>
      <c r="BC2061" t="n">
        <v>13.42098</v>
      </c>
      <c r="BD2061" t="n">
        <v>52.4876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92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2517</v>
      </c>
      <c r="F2062" t="n">
        <v>71623</v>
      </c>
      <c r="G2062" t="s">
        <v>74</v>
      </c>
      <c r="H2062" t="s">
        <v>75</v>
      </c>
      <c r="I2062" t="s"/>
      <c r="J2062" t="s">
        <v>74</v>
      </c>
      <c r="K2062" t="n">
        <v>56.7</v>
      </c>
      <c r="L2062" t="s">
        <v>76</v>
      </c>
      <c r="M2062" t="s"/>
      <c r="N2062" t="s">
        <v>158</v>
      </c>
      <c r="O2062" t="s">
        <v>78</v>
      </c>
      <c r="P2062" t="s">
        <v>2518</v>
      </c>
      <c r="Q2062" t="s"/>
      <c r="R2062" t="s">
        <v>119</v>
      </c>
      <c r="S2062" t="s">
        <v>2519</v>
      </c>
      <c r="T2062" t="s">
        <v>81</v>
      </c>
      <c r="U2062" t="s">
        <v>82</v>
      </c>
      <c r="V2062" t="s">
        <v>83</v>
      </c>
      <c r="W2062" t="s">
        <v>84</v>
      </c>
      <c r="X2062" t="s"/>
      <c r="Y2062" t="s">
        <v>85</v>
      </c>
      <c r="Z2062">
        <f>HYPERLINK("https://hotelmonitor-cachepage.eclerx.com/savepage/tk_1544427049195122_sr_2399.html","info")</f>
        <v/>
      </c>
      <c r="AA2062" t="n">
        <v>17540</v>
      </c>
      <c r="AB2062" t="s"/>
      <c r="AC2062" t="s"/>
      <c r="AD2062" t="s">
        <v>86</v>
      </c>
      <c r="AE2062" t="s"/>
      <c r="AF2062" t="s"/>
      <c r="AG2062" t="s"/>
      <c r="AH2062" t="s"/>
      <c r="AI2062" t="s"/>
      <c r="AJ2062" t="s"/>
      <c r="AK2062" t="s">
        <v>87</v>
      </c>
      <c r="AL2062" t="s"/>
      <c r="AM2062" t="s"/>
      <c r="AN2062" t="s">
        <v>88</v>
      </c>
      <c r="AO2062" t="s"/>
      <c r="AP2062" t="n">
        <v>289</v>
      </c>
      <c r="AQ2062" t="s">
        <v>89</v>
      </c>
      <c r="AR2062" t="s"/>
      <c r="AS2062" t="s"/>
      <c r="AT2062" t="s">
        <v>90</v>
      </c>
      <c r="AU2062" t="s"/>
      <c r="AV2062" t="s"/>
      <c r="AW2062" t="s"/>
      <c r="AX2062" t="s"/>
      <c r="AY2062" t="n">
        <v>1491253</v>
      </c>
      <c r="AZ2062" t="s">
        <v>2520</v>
      </c>
      <c r="BA2062" t="s"/>
      <c r="BB2062" t="n">
        <v>50953</v>
      </c>
      <c r="BC2062" t="n">
        <v>13.425882</v>
      </c>
      <c r="BD2062" t="n">
        <v>52.487463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92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2517</v>
      </c>
      <c r="F2063" t="n">
        <v>71623</v>
      </c>
      <c r="G2063" t="s">
        <v>74</v>
      </c>
      <c r="H2063" t="s">
        <v>75</v>
      </c>
      <c r="I2063" t="s"/>
      <c r="J2063" t="s">
        <v>74</v>
      </c>
      <c r="K2063" t="n">
        <v>62.1</v>
      </c>
      <c r="L2063" t="s">
        <v>76</v>
      </c>
      <c r="M2063" t="s"/>
      <c r="N2063" t="s">
        <v>121</v>
      </c>
      <c r="O2063" t="s">
        <v>78</v>
      </c>
      <c r="P2063" t="s">
        <v>2518</v>
      </c>
      <c r="Q2063" t="s"/>
      <c r="R2063" t="s">
        <v>119</v>
      </c>
      <c r="S2063" t="s">
        <v>736</v>
      </c>
      <c r="T2063" t="s">
        <v>81</v>
      </c>
      <c r="U2063" t="s">
        <v>82</v>
      </c>
      <c r="V2063" t="s">
        <v>83</v>
      </c>
      <c r="W2063" t="s">
        <v>84</v>
      </c>
      <c r="X2063" t="s"/>
      <c r="Y2063" t="s">
        <v>85</v>
      </c>
      <c r="Z2063">
        <f>HYPERLINK("https://hotelmonitor-cachepage.eclerx.com/savepage/tk_1544427049195122_sr_2399.html","info")</f>
        <v/>
      </c>
      <c r="AA2063" t="n">
        <v>17540</v>
      </c>
      <c r="AB2063" t="s"/>
      <c r="AC2063" t="s"/>
      <c r="AD2063" t="s">
        <v>86</v>
      </c>
      <c r="AE2063" t="s"/>
      <c r="AF2063" t="s"/>
      <c r="AG2063" t="s"/>
      <c r="AH2063" t="s"/>
      <c r="AI2063" t="s"/>
      <c r="AJ2063" t="s"/>
      <c r="AK2063" t="s">
        <v>87</v>
      </c>
      <c r="AL2063" t="s"/>
      <c r="AM2063" t="s"/>
      <c r="AN2063" t="s">
        <v>88</v>
      </c>
      <c r="AO2063" t="s"/>
      <c r="AP2063" t="n">
        <v>289</v>
      </c>
      <c r="AQ2063" t="s">
        <v>89</v>
      </c>
      <c r="AR2063" t="s"/>
      <c r="AS2063" t="s"/>
      <c r="AT2063" t="s">
        <v>90</v>
      </c>
      <c r="AU2063" t="s"/>
      <c r="AV2063" t="s"/>
      <c r="AW2063" t="s"/>
      <c r="AX2063" t="s"/>
      <c r="AY2063" t="n">
        <v>1491253</v>
      </c>
      <c r="AZ2063" t="s">
        <v>2520</v>
      </c>
      <c r="BA2063" t="s"/>
      <c r="BB2063" t="n">
        <v>50953</v>
      </c>
      <c r="BC2063" t="n">
        <v>13.425882</v>
      </c>
      <c r="BD2063" t="n">
        <v>52.487463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92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2517</v>
      </c>
      <c r="F2064" t="n">
        <v>71623</v>
      </c>
      <c r="G2064" t="s">
        <v>74</v>
      </c>
      <c r="H2064" t="s">
        <v>75</v>
      </c>
      <c r="I2064" t="s"/>
      <c r="J2064" t="s">
        <v>74</v>
      </c>
      <c r="K2064" t="n">
        <v>83.76000000000001</v>
      </c>
      <c r="L2064" t="s">
        <v>76</v>
      </c>
      <c r="M2064" t="s"/>
      <c r="N2064" t="s">
        <v>327</v>
      </c>
      <c r="O2064" t="s">
        <v>78</v>
      </c>
      <c r="P2064" t="s">
        <v>2518</v>
      </c>
      <c r="Q2064" t="s"/>
      <c r="R2064" t="s">
        <v>119</v>
      </c>
      <c r="S2064" t="s">
        <v>2521</v>
      </c>
      <c r="T2064" t="s">
        <v>81</v>
      </c>
      <c r="U2064" t="s">
        <v>82</v>
      </c>
      <c r="V2064" t="s">
        <v>83</v>
      </c>
      <c r="W2064" t="s">
        <v>108</v>
      </c>
      <c r="X2064" t="s"/>
      <c r="Y2064" t="s">
        <v>85</v>
      </c>
      <c r="Z2064">
        <f>HYPERLINK("https://hotelmonitor-cachepage.eclerx.com/savepage/tk_1544427049195122_sr_2399.html","info")</f>
        <v/>
      </c>
      <c r="AA2064" t="n">
        <v>17540</v>
      </c>
      <c r="AB2064" t="s"/>
      <c r="AC2064" t="s"/>
      <c r="AD2064" t="s">
        <v>86</v>
      </c>
      <c r="AE2064" t="s"/>
      <c r="AF2064" t="s"/>
      <c r="AG2064" t="s"/>
      <c r="AH2064" t="s"/>
      <c r="AI2064" t="s"/>
      <c r="AJ2064" t="s"/>
      <c r="AK2064" t="s">
        <v>87</v>
      </c>
      <c r="AL2064" t="s"/>
      <c r="AM2064" t="s"/>
      <c r="AN2064" t="s">
        <v>88</v>
      </c>
      <c r="AO2064" t="s"/>
      <c r="AP2064" t="n">
        <v>289</v>
      </c>
      <c r="AQ2064" t="s">
        <v>89</v>
      </c>
      <c r="AR2064" t="s"/>
      <c r="AS2064" t="s"/>
      <c r="AT2064" t="s">
        <v>90</v>
      </c>
      <c r="AU2064" t="s"/>
      <c r="AV2064" t="s"/>
      <c r="AW2064" t="s"/>
      <c r="AX2064" t="s"/>
      <c r="AY2064" t="n">
        <v>1491253</v>
      </c>
      <c r="AZ2064" t="s">
        <v>2520</v>
      </c>
      <c r="BA2064" t="s"/>
      <c r="BB2064" t="n">
        <v>50953</v>
      </c>
      <c r="BC2064" t="n">
        <v>13.425882</v>
      </c>
      <c r="BD2064" t="n">
        <v>52.487463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92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2522</v>
      </c>
      <c r="F2065" t="n">
        <v>1029828</v>
      </c>
      <c r="G2065" t="s">
        <v>74</v>
      </c>
      <c r="H2065" t="s">
        <v>75</v>
      </c>
      <c r="I2065" t="s"/>
      <c r="J2065" t="s">
        <v>74</v>
      </c>
      <c r="K2065" t="n">
        <v>85.90000000000001</v>
      </c>
      <c r="L2065" t="s">
        <v>76</v>
      </c>
      <c r="M2065" t="s"/>
      <c r="N2065" t="s">
        <v>158</v>
      </c>
      <c r="O2065" t="s">
        <v>78</v>
      </c>
      <c r="P2065" t="s">
        <v>2523</v>
      </c>
      <c r="Q2065" t="s"/>
      <c r="R2065" t="s">
        <v>119</v>
      </c>
      <c r="S2065" t="s">
        <v>2524</v>
      </c>
      <c r="T2065" t="s">
        <v>81</v>
      </c>
      <c r="U2065" t="s">
        <v>82</v>
      </c>
      <c r="V2065" t="s">
        <v>83</v>
      </c>
      <c r="W2065" t="s">
        <v>84</v>
      </c>
      <c r="X2065" t="s"/>
      <c r="Y2065" t="s">
        <v>85</v>
      </c>
      <c r="Z2065">
        <f>HYPERLINK("https://hotelmonitor-cachepage.eclerx.com/savepage/tk_15444268344866226_sr_2399.html","info")</f>
        <v/>
      </c>
      <c r="AA2065" t="n">
        <v>173848</v>
      </c>
      <c r="AB2065" t="s"/>
      <c r="AC2065" t="s"/>
      <c r="AD2065" t="s">
        <v>86</v>
      </c>
      <c r="AE2065" t="s"/>
      <c r="AF2065" t="s"/>
      <c r="AG2065" t="s"/>
      <c r="AH2065" t="s"/>
      <c r="AI2065" t="s"/>
      <c r="AJ2065" t="s"/>
      <c r="AK2065" t="s">
        <v>87</v>
      </c>
      <c r="AL2065" t="s"/>
      <c r="AM2065" t="s"/>
      <c r="AN2065" t="s">
        <v>88</v>
      </c>
      <c r="AO2065" t="s"/>
      <c r="AP2065" t="n">
        <v>224</v>
      </c>
      <c r="AQ2065" t="s">
        <v>89</v>
      </c>
      <c r="AR2065" t="s"/>
      <c r="AS2065" t="s"/>
      <c r="AT2065" t="s">
        <v>90</v>
      </c>
      <c r="AU2065" t="s"/>
      <c r="AV2065" t="s"/>
      <c r="AW2065" t="s"/>
      <c r="AX2065" t="s"/>
      <c r="AY2065" t="n">
        <v>937838</v>
      </c>
      <c r="AZ2065" t="s">
        <v>2525</v>
      </c>
      <c r="BA2065" t="s"/>
      <c r="BB2065" t="n">
        <v>455056</v>
      </c>
      <c r="BC2065" t="n">
        <v>13.389098</v>
      </c>
      <c r="BD2065" t="n">
        <v>52.535693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92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2522</v>
      </c>
      <c r="F2066" t="n">
        <v>1029828</v>
      </c>
      <c r="G2066" t="s">
        <v>74</v>
      </c>
      <c r="H2066" t="s">
        <v>75</v>
      </c>
      <c r="I2066" t="s"/>
      <c r="J2066" t="s">
        <v>74</v>
      </c>
      <c r="K2066" t="n">
        <v>95</v>
      </c>
      <c r="L2066" t="s">
        <v>76</v>
      </c>
      <c r="M2066" t="s"/>
      <c r="N2066" t="s">
        <v>113</v>
      </c>
      <c r="O2066" t="s">
        <v>78</v>
      </c>
      <c r="P2066" t="s">
        <v>2523</v>
      </c>
      <c r="Q2066" t="s"/>
      <c r="R2066" t="s">
        <v>119</v>
      </c>
      <c r="S2066" t="s">
        <v>334</v>
      </c>
      <c r="T2066" t="s">
        <v>81</v>
      </c>
      <c r="U2066" t="s">
        <v>82</v>
      </c>
      <c r="V2066" t="s">
        <v>83</v>
      </c>
      <c r="W2066" t="s">
        <v>84</v>
      </c>
      <c r="X2066" t="s"/>
      <c r="Y2066" t="s">
        <v>85</v>
      </c>
      <c r="Z2066">
        <f>HYPERLINK("https://hotelmonitor-cachepage.eclerx.com/savepage/tk_15444268344866226_sr_2399.html","info")</f>
        <v/>
      </c>
      <c r="AA2066" t="n">
        <v>173848</v>
      </c>
      <c r="AB2066" t="s"/>
      <c r="AC2066" t="s"/>
      <c r="AD2066" t="s">
        <v>86</v>
      </c>
      <c r="AE2066" t="s"/>
      <c r="AF2066" t="s"/>
      <c r="AG2066" t="s"/>
      <c r="AH2066" t="s"/>
      <c r="AI2066" t="s"/>
      <c r="AJ2066" t="s"/>
      <c r="AK2066" t="s">
        <v>87</v>
      </c>
      <c r="AL2066" t="s"/>
      <c r="AM2066" t="s"/>
      <c r="AN2066" t="s">
        <v>88</v>
      </c>
      <c r="AO2066" t="s"/>
      <c r="AP2066" t="n">
        <v>224</v>
      </c>
      <c r="AQ2066" t="s">
        <v>89</v>
      </c>
      <c r="AR2066" t="s"/>
      <c r="AS2066" t="s"/>
      <c r="AT2066" t="s">
        <v>90</v>
      </c>
      <c r="AU2066" t="s"/>
      <c r="AV2066" t="s"/>
      <c r="AW2066" t="s"/>
      <c r="AX2066" t="s"/>
      <c r="AY2066" t="n">
        <v>937838</v>
      </c>
      <c r="AZ2066" t="s">
        <v>2525</v>
      </c>
      <c r="BA2066" t="s"/>
      <c r="BB2066" t="n">
        <v>455056</v>
      </c>
      <c r="BC2066" t="n">
        <v>13.389098</v>
      </c>
      <c r="BD2066" t="n">
        <v>52.535693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92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2522</v>
      </c>
      <c r="F2067" t="n">
        <v>1029828</v>
      </c>
      <c r="G2067" t="s">
        <v>74</v>
      </c>
      <c r="H2067" t="s">
        <v>75</v>
      </c>
      <c r="I2067" t="s"/>
      <c r="J2067" t="s">
        <v>74</v>
      </c>
      <c r="K2067" t="n">
        <v>105</v>
      </c>
      <c r="L2067" t="s">
        <v>76</v>
      </c>
      <c r="M2067" t="s"/>
      <c r="N2067" t="s">
        <v>131</v>
      </c>
      <c r="O2067" t="s">
        <v>78</v>
      </c>
      <c r="P2067" t="s">
        <v>2523</v>
      </c>
      <c r="Q2067" t="s"/>
      <c r="R2067" t="s">
        <v>119</v>
      </c>
      <c r="S2067" t="s">
        <v>1059</v>
      </c>
      <c r="T2067" t="s">
        <v>81</v>
      </c>
      <c r="U2067" t="s">
        <v>82</v>
      </c>
      <c r="V2067" t="s">
        <v>83</v>
      </c>
      <c r="W2067" t="s">
        <v>84</v>
      </c>
      <c r="X2067" t="s"/>
      <c r="Y2067" t="s">
        <v>85</v>
      </c>
      <c r="Z2067">
        <f>HYPERLINK("https://hotelmonitor-cachepage.eclerx.com/savepage/tk_15444268344866226_sr_2399.html","info")</f>
        <v/>
      </c>
      <c r="AA2067" t="n">
        <v>173848</v>
      </c>
      <c r="AB2067" t="s"/>
      <c r="AC2067" t="s"/>
      <c r="AD2067" t="s">
        <v>86</v>
      </c>
      <c r="AE2067" t="s"/>
      <c r="AF2067" t="s"/>
      <c r="AG2067" t="s"/>
      <c r="AH2067" t="s"/>
      <c r="AI2067" t="s"/>
      <c r="AJ2067" t="s"/>
      <c r="AK2067" t="s">
        <v>87</v>
      </c>
      <c r="AL2067" t="s"/>
      <c r="AM2067" t="s"/>
      <c r="AN2067" t="s">
        <v>88</v>
      </c>
      <c r="AO2067" t="s"/>
      <c r="AP2067" t="n">
        <v>224</v>
      </c>
      <c r="AQ2067" t="s">
        <v>89</v>
      </c>
      <c r="AR2067" t="s"/>
      <c r="AS2067" t="s"/>
      <c r="AT2067" t="s">
        <v>90</v>
      </c>
      <c r="AU2067" t="s"/>
      <c r="AV2067" t="s"/>
      <c r="AW2067" t="s"/>
      <c r="AX2067" t="s"/>
      <c r="AY2067" t="n">
        <v>937838</v>
      </c>
      <c r="AZ2067" t="s">
        <v>2525</v>
      </c>
      <c r="BA2067" t="s"/>
      <c r="BB2067" t="n">
        <v>455056</v>
      </c>
      <c r="BC2067" t="n">
        <v>13.389098</v>
      </c>
      <c r="BD2067" t="n">
        <v>52.535693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92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2522</v>
      </c>
      <c r="F2068" t="n">
        <v>1029828</v>
      </c>
      <c r="G2068" t="s">
        <v>74</v>
      </c>
      <c r="H2068" t="s">
        <v>75</v>
      </c>
      <c r="I2068" t="s"/>
      <c r="J2068" t="s">
        <v>74</v>
      </c>
      <c r="K2068" t="n">
        <v>115</v>
      </c>
      <c r="L2068" t="s">
        <v>76</v>
      </c>
      <c r="M2068" t="s"/>
      <c r="N2068" t="s">
        <v>673</v>
      </c>
      <c r="O2068" t="s">
        <v>78</v>
      </c>
      <c r="P2068" t="s">
        <v>2523</v>
      </c>
      <c r="Q2068" t="s"/>
      <c r="R2068" t="s">
        <v>119</v>
      </c>
      <c r="S2068" t="s">
        <v>271</v>
      </c>
      <c r="T2068" t="s">
        <v>81</v>
      </c>
      <c r="U2068" t="s">
        <v>82</v>
      </c>
      <c r="V2068" t="s">
        <v>83</v>
      </c>
      <c r="W2068" t="s">
        <v>84</v>
      </c>
      <c r="X2068" t="s"/>
      <c r="Y2068" t="s">
        <v>85</v>
      </c>
      <c r="Z2068">
        <f>HYPERLINK("https://hotelmonitor-cachepage.eclerx.com/savepage/tk_15444268344866226_sr_2399.html","info")</f>
        <v/>
      </c>
      <c r="AA2068" t="n">
        <v>173848</v>
      </c>
      <c r="AB2068" t="s"/>
      <c r="AC2068" t="s"/>
      <c r="AD2068" t="s">
        <v>86</v>
      </c>
      <c r="AE2068" t="s"/>
      <c r="AF2068" t="s"/>
      <c r="AG2068" t="s"/>
      <c r="AH2068" t="s"/>
      <c r="AI2068" t="s"/>
      <c r="AJ2068" t="s"/>
      <c r="AK2068" t="s">
        <v>87</v>
      </c>
      <c r="AL2068" t="s"/>
      <c r="AM2068" t="s"/>
      <c r="AN2068" t="s">
        <v>88</v>
      </c>
      <c r="AO2068" t="s"/>
      <c r="AP2068" t="n">
        <v>224</v>
      </c>
      <c r="AQ2068" t="s">
        <v>89</v>
      </c>
      <c r="AR2068" t="s"/>
      <c r="AS2068" t="s"/>
      <c r="AT2068" t="s">
        <v>90</v>
      </c>
      <c r="AU2068" t="s"/>
      <c r="AV2068" t="s"/>
      <c r="AW2068" t="s"/>
      <c r="AX2068" t="s"/>
      <c r="AY2068" t="n">
        <v>937838</v>
      </c>
      <c r="AZ2068" t="s">
        <v>2525</v>
      </c>
      <c r="BA2068" t="s"/>
      <c r="BB2068" t="n">
        <v>455056</v>
      </c>
      <c r="BC2068" t="n">
        <v>13.389098</v>
      </c>
      <c r="BD2068" t="n">
        <v>52.535693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92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2526</v>
      </c>
      <c r="F2069" t="n">
        <v>-1</v>
      </c>
      <c r="G2069" t="s">
        <v>74</v>
      </c>
      <c r="H2069" t="s">
        <v>75</v>
      </c>
      <c r="I2069" t="s"/>
      <c r="J2069" t="s">
        <v>74</v>
      </c>
      <c r="K2069" t="n">
        <v>44.63</v>
      </c>
      <c r="L2069" t="s">
        <v>76</v>
      </c>
      <c r="M2069" t="s"/>
      <c r="N2069" t="s">
        <v>158</v>
      </c>
      <c r="O2069" t="s">
        <v>78</v>
      </c>
      <c r="P2069" t="s">
        <v>2526</v>
      </c>
      <c r="Q2069" t="s"/>
      <c r="R2069" t="s">
        <v>321</v>
      </c>
      <c r="S2069" t="s">
        <v>2527</v>
      </c>
      <c r="T2069" t="s">
        <v>81</v>
      </c>
      <c r="U2069" t="s">
        <v>82</v>
      </c>
      <c r="V2069" t="s">
        <v>83</v>
      </c>
      <c r="W2069" t="s">
        <v>84</v>
      </c>
      <c r="X2069" t="s"/>
      <c r="Y2069" t="s">
        <v>85</v>
      </c>
      <c r="Z2069">
        <f>HYPERLINK("https://hotelmonitor-cachepage.eclerx.com/savepage/tk_15444265390048504_sr_2399.html","info")</f>
        <v/>
      </c>
      <c r="AA2069" t="n">
        <v>-2071757</v>
      </c>
      <c r="AB2069" t="s"/>
      <c r="AC2069" t="s"/>
      <c r="AD2069" t="s">
        <v>86</v>
      </c>
      <c r="AE2069" t="s"/>
      <c r="AF2069" t="s"/>
      <c r="AG2069" t="s"/>
      <c r="AH2069" t="s"/>
      <c r="AI2069" t="s"/>
      <c r="AJ2069" t="s"/>
      <c r="AK2069" t="s">
        <v>87</v>
      </c>
      <c r="AL2069" t="s"/>
      <c r="AM2069" t="s"/>
      <c r="AN2069" t="s">
        <v>88</v>
      </c>
      <c r="AO2069" t="s"/>
      <c r="AP2069" t="n">
        <v>140</v>
      </c>
      <c r="AQ2069" t="s">
        <v>89</v>
      </c>
      <c r="AR2069" t="s"/>
      <c r="AS2069" t="s"/>
      <c r="AT2069" t="s">
        <v>90</v>
      </c>
      <c r="AU2069" t="s"/>
      <c r="AV2069" t="s"/>
      <c r="AW2069" t="s"/>
      <c r="AX2069" t="s"/>
      <c r="AY2069" t="n">
        <v>2071757</v>
      </c>
      <c r="AZ2069" t="s">
        <v>2528</v>
      </c>
      <c r="BA2069" t="s"/>
      <c r="BB2069" t="n">
        <v>145165</v>
      </c>
      <c r="BC2069" t="n">
        <v>13.31689</v>
      </c>
      <c r="BD2069" t="n">
        <v>52.45855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92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2526</v>
      </c>
      <c r="F2070" t="n">
        <v>-1</v>
      </c>
      <c r="G2070" t="s">
        <v>74</v>
      </c>
      <c r="H2070" t="s">
        <v>75</v>
      </c>
      <c r="I2070" t="s"/>
      <c r="J2070" t="s">
        <v>74</v>
      </c>
      <c r="K2070" t="n">
        <v>52.5</v>
      </c>
      <c r="L2070" t="s">
        <v>76</v>
      </c>
      <c r="M2070" t="s"/>
      <c r="N2070" t="s">
        <v>113</v>
      </c>
      <c r="O2070" t="s">
        <v>78</v>
      </c>
      <c r="P2070" t="s">
        <v>2526</v>
      </c>
      <c r="Q2070" t="s"/>
      <c r="R2070" t="s">
        <v>321</v>
      </c>
      <c r="S2070" t="s">
        <v>1984</v>
      </c>
      <c r="T2070" t="s">
        <v>81</v>
      </c>
      <c r="U2070" t="s">
        <v>82</v>
      </c>
      <c r="V2070" t="s">
        <v>83</v>
      </c>
      <c r="W2070" t="s">
        <v>84</v>
      </c>
      <c r="X2070" t="s"/>
      <c r="Y2070" t="s">
        <v>85</v>
      </c>
      <c r="Z2070">
        <f>HYPERLINK("https://hotelmonitor-cachepage.eclerx.com/savepage/tk_15444265390048504_sr_2399.html","info")</f>
        <v/>
      </c>
      <c r="AA2070" t="n">
        <v>-2071757</v>
      </c>
      <c r="AB2070" t="s"/>
      <c r="AC2070" t="s"/>
      <c r="AD2070" t="s">
        <v>86</v>
      </c>
      <c r="AE2070" t="s"/>
      <c r="AF2070" t="s"/>
      <c r="AG2070" t="s"/>
      <c r="AH2070" t="s"/>
      <c r="AI2070" t="s"/>
      <c r="AJ2070" t="s"/>
      <c r="AK2070" t="s">
        <v>87</v>
      </c>
      <c r="AL2070" t="s"/>
      <c r="AM2070" t="s"/>
      <c r="AN2070" t="s">
        <v>88</v>
      </c>
      <c r="AO2070" t="s"/>
      <c r="AP2070" t="n">
        <v>140</v>
      </c>
      <c r="AQ2070" t="s">
        <v>89</v>
      </c>
      <c r="AR2070" t="s"/>
      <c r="AS2070" t="s"/>
      <c r="AT2070" t="s">
        <v>90</v>
      </c>
      <c r="AU2070" t="s"/>
      <c r="AV2070" t="s"/>
      <c r="AW2070" t="s"/>
      <c r="AX2070" t="s"/>
      <c r="AY2070" t="n">
        <v>2071757</v>
      </c>
      <c r="AZ2070" t="s">
        <v>2528</v>
      </c>
      <c r="BA2070" t="s"/>
      <c r="BB2070" t="n">
        <v>145165</v>
      </c>
      <c r="BC2070" t="n">
        <v>13.31689</v>
      </c>
      <c r="BD2070" t="n">
        <v>52.45855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92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2526</v>
      </c>
      <c r="F2071" t="n">
        <v>-1</v>
      </c>
      <c r="G2071" t="s">
        <v>74</v>
      </c>
      <c r="H2071" t="s">
        <v>75</v>
      </c>
      <c r="I2071" t="s"/>
      <c r="J2071" t="s">
        <v>74</v>
      </c>
      <c r="K2071" t="n">
        <v>62.5</v>
      </c>
      <c r="L2071" t="s">
        <v>76</v>
      </c>
      <c r="M2071" t="s"/>
      <c r="N2071" t="s">
        <v>129</v>
      </c>
      <c r="O2071" t="s">
        <v>78</v>
      </c>
      <c r="P2071" t="s">
        <v>2526</v>
      </c>
      <c r="Q2071" t="s"/>
      <c r="R2071" t="s">
        <v>321</v>
      </c>
      <c r="S2071" t="s">
        <v>2027</v>
      </c>
      <c r="T2071" t="s">
        <v>81</v>
      </c>
      <c r="U2071" t="s">
        <v>82</v>
      </c>
      <c r="V2071" t="s">
        <v>83</v>
      </c>
      <c r="W2071" t="s">
        <v>84</v>
      </c>
      <c r="X2071" t="s"/>
      <c r="Y2071" t="s">
        <v>85</v>
      </c>
      <c r="Z2071">
        <f>HYPERLINK("https://hotelmonitor-cachepage.eclerx.com/savepage/tk_15444265390048504_sr_2399.html","info")</f>
        <v/>
      </c>
      <c r="AA2071" t="n">
        <v>-2071757</v>
      </c>
      <c r="AB2071" t="s"/>
      <c r="AC2071" t="s"/>
      <c r="AD2071" t="s">
        <v>86</v>
      </c>
      <c r="AE2071" t="s"/>
      <c r="AF2071" t="s"/>
      <c r="AG2071" t="s"/>
      <c r="AH2071" t="s"/>
      <c r="AI2071" t="s"/>
      <c r="AJ2071" t="s"/>
      <c r="AK2071" t="s">
        <v>87</v>
      </c>
      <c r="AL2071" t="s"/>
      <c r="AM2071" t="s"/>
      <c r="AN2071" t="s">
        <v>88</v>
      </c>
      <c r="AO2071" t="s"/>
      <c r="AP2071" t="n">
        <v>140</v>
      </c>
      <c r="AQ2071" t="s">
        <v>89</v>
      </c>
      <c r="AR2071" t="s"/>
      <c r="AS2071" t="s"/>
      <c r="AT2071" t="s">
        <v>90</v>
      </c>
      <c r="AU2071" t="s"/>
      <c r="AV2071" t="s"/>
      <c r="AW2071" t="s"/>
      <c r="AX2071" t="s"/>
      <c r="AY2071" t="n">
        <v>2071757</v>
      </c>
      <c r="AZ2071" t="s">
        <v>2528</v>
      </c>
      <c r="BA2071" t="s"/>
      <c r="BB2071" t="n">
        <v>145165</v>
      </c>
      <c r="BC2071" t="n">
        <v>13.31689</v>
      </c>
      <c r="BD2071" t="n">
        <v>52.45855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92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2529</v>
      </c>
      <c r="F2072" t="n">
        <v>529929</v>
      </c>
      <c r="G2072" t="s">
        <v>74</v>
      </c>
      <c r="H2072" t="s">
        <v>75</v>
      </c>
      <c r="I2072" t="s"/>
      <c r="J2072" t="s">
        <v>74</v>
      </c>
      <c r="K2072" t="n">
        <v>87.2</v>
      </c>
      <c r="L2072" t="s">
        <v>76</v>
      </c>
      <c r="M2072" t="s"/>
      <c r="N2072" t="s">
        <v>158</v>
      </c>
      <c r="O2072" t="s">
        <v>78</v>
      </c>
      <c r="P2072" t="s">
        <v>2530</v>
      </c>
      <c r="Q2072" t="s"/>
      <c r="R2072" t="s">
        <v>119</v>
      </c>
      <c r="S2072" t="s">
        <v>2531</v>
      </c>
      <c r="T2072" t="s">
        <v>81</v>
      </c>
      <c r="U2072" t="s">
        <v>82</v>
      </c>
      <c r="V2072" t="s">
        <v>83</v>
      </c>
      <c r="W2072" t="s">
        <v>108</v>
      </c>
      <c r="X2072" t="s"/>
      <c r="Y2072" t="s">
        <v>85</v>
      </c>
      <c r="Z2072">
        <f>HYPERLINK("https://hotelmonitor-cachepage.eclerx.com/savepage/tk_15444261005322042_sr_2399.html","info")</f>
        <v/>
      </c>
      <c r="AA2072" t="n">
        <v>7277</v>
      </c>
      <c r="AB2072" t="s"/>
      <c r="AC2072" t="s"/>
      <c r="AD2072" t="s">
        <v>86</v>
      </c>
      <c r="AE2072" t="s"/>
      <c r="AF2072" t="s"/>
      <c r="AG2072" t="s"/>
      <c r="AH2072" t="s"/>
      <c r="AI2072" t="s"/>
      <c r="AJ2072" t="s"/>
      <c r="AK2072" t="s">
        <v>87</v>
      </c>
      <c r="AL2072" t="s"/>
      <c r="AM2072" t="s"/>
      <c r="AN2072" t="s">
        <v>88</v>
      </c>
      <c r="AO2072" t="s"/>
      <c r="AP2072" t="n">
        <v>9</v>
      </c>
      <c r="AQ2072" t="s">
        <v>89</v>
      </c>
      <c r="AR2072" t="s"/>
      <c r="AS2072" t="s"/>
      <c r="AT2072" t="s">
        <v>90</v>
      </c>
      <c r="AU2072" t="s"/>
      <c r="AV2072" t="s"/>
      <c r="AW2072" t="s"/>
      <c r="AX2072" t="s"/>
      <c r="AY2072" t="n">
        <v>3205620</v>
      </c>
      <c r="AZ2072" t="s">
        <v>2532</v>
      </c>
      <c r="BA2072" t="s"/>
      <c r="BB2072" t="n">
        <v>62314</v>
      </c>
      <c r="BC2072" t="n">
        <v>13.45561</v>
      </c>
      <c r="BD2072" t="n">
        <v>52.52971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92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2529</v>
      </c>
      <c r="F2073" t="n">
        <v>529929</v>
      </c>
      <c r="G2073" t="s">
        <v>74</v>
      </c>
      <c r="H2073" t="s">
        <v>75</v>
      </c>
      <c r="I2073" t="s"/>
      <c r="J2073" t="s">
        <v>74</v>
      </c>
      <c r="K2073" t="n">
        <v>109</v>
      </c>
      <c r="L2073" t="s">
        <v>76</v>
      </c>
      <c r="M2073" t="s"/>
      <c r="N2073" t="s">
        <v>113</v>
      </c>
      <c r="O2073" t="s">
        <v>78</v>
      </c>
      <c r="P2073" t="s">
        <v>2530</v>
      </c>
      <c r="Q2073" t="s"/>
      <c r="R2073" t="s">
        <v>119</v>
      </c>
      <c r="S2073" t="s">
        <v>562</v>
      </c>
      <c r="T2073" t="s">
        <v>81</v>
      </c>
      <c r="U2073" t="s">
        <v>82</v>
      </c>
      <c r="V2073" t="s">
        <v>83</v>
      </c>
      <c r="W2073" t="s">
        <v>108</v>
      </c>
      <c r="X2073" t="s"/>
      <c r="Y2073" t="s">
        <v>85</v>
      </c>
      <c r="Z2073">
        <f>HYPERLINK("https://hotelmonitor-cachepage.eclerx.com/savepage/tk_15444261005322042_sr_2399.html","info")</f>
        <v/>
      </c>
      <c r="AA2073" t="n">
        <v>7277</v>
      </c>
      <c r="AB2073" t="s"/>
      <c r="AC2073" t="s"/>
      <c r="AD2073" t="s">
        <v>86</v>
      </c>
      <c r="AE2073" t="s"/>
      <c r="AF2073" t="s"/>
      <c r="AG2073" t="s"/>
      <c r="AH2073" t="s"/>
      <c r="AI2073" t="s"/>
      <c r="AJ2073" t="s"/>
      <c r="AK2073" t="s">
        <v>87</v>
      </c>
      <c r="AL2073" t="s"/>
      <c r="AM2073" t="s"/>
      <c r="AN2073" t="s">
        <v>88</v>
      </c>
      <c r="AO2073" t="s"/>
      <c r="AP2073" t="n">
        <v>9</v>
      </c>
      <c r="AQ2073" t="s">
        <v>89</v>
      </c>
      <c r="AR2073" t="s"/>
      <c r="AS2073" t="s"/>
      <c r="AT2073" t="s">
        <v>90</v>
      </c>
      <c r="AU2073" t="s"/>
      <c r="AV2073" t="s"/>
      <c r="AW2073" t="s"/>
      <c r="AX2073" t="s"/>
      <c r="AY2073" t="n">
        <v>3205620</v>
      </c>
      <c r="AZ2073" t="s">
        <v>2532</v>
      </c>
      <c r="BA2073" t="s"/>
      <c r="BB2073" t="n">
        <v>62314</v>
      </c>
      <c r="BC2073" t="n">
        <v>13.45561</v>
      </c>
      <c r="BD2073" t="n">
        <v>52.52971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92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2529</v>
      </c>
      <c r="F2074" t="n">
        <v>529929</v>
      </c>
      <c r="G2074" t="s">
        <v>74</v>
      </c>
      <c r="H2074" t="s">
        <v>75</v>
      </c>
      <c r="I2074" t="s"/>
      <c r="J2074" t="s">
        <v>74</v>
      </c>
      <c r="K2074" t="n">
        <v>139</v>
      </c>
      <c r="L2074" t="s">
        <v>76</v>
      </c>
      <c r="M2074" t="s"/>
      <c r="N2074" t="s">
        <v>129</v>
      </c>
      <c r="O2074" t="s">
        <v>78</v>
      </c>
      <c r="P2074" t="s">
        <v>2530</v>
      </c>
      <c r="Q2074" t="s"/>
      <c r="R2074" t="s">
        <v>119</v>
      </c>
      <c r="S2074" t="s">
        <v>317</v>
      </c>
      <c r="T2074" t="s">
        <v>81</v>
      </c>
      <c r="U2074" t="s">
        <v>82</v>
      </c>
      <c r="V2074" t="s">
        <v>83</v>
      </c>
      <c r="W2074" t="s">
        <v>108</v>
      </c>
      <c r="X2074" t="s"/>
      <c r="Y2074" t="s">
        <v>85</v>
      </c>
      <c r="Z2074">
        <f>HYPERLINK("https://hotelmonitor-cachepage.eclerx.com/savepage/tk_15444261005322042_sr_2399.html","info")</f>
        <v/>
      </c>
      <c r="AA2074" t="n">
        <v>7277</v>
      </c>
      <c r="AB2074" t="s"/>
      <c r="AC2074" t="s"/>
      <c r="AD2074" t="s">
        <v>86</v>
      </c>
      <c r="AE2074" t="s"/>
      <c r="AF2074" t="s"/>
      <c r="AG2074" t="s"/>
      <c r="AH2074" t="s"/>
      <c r="AI2074" t="s"/>
      <c r="AJ2074" t="s"/>
      <c r="AK2074" t="s">
        <v>87</v>
      </c>
      <c r="AL2074" t="s"/>
      <c r="AM2074" t="s"/>
      <c r="AN2074" t="s">
        <v>88</v>
      </c>
      <c r="AO2074" t="s"/>
      <c r="AP2074" t="n">
        <v>9</v>
      </c>
      <c r="AQ2074" t="s">
        <v>89</v>
      </c>
      <c r="AR2074" t="s"/>
      <c r="AS2074" t="s"/>
      <c r="AT2074" t="s">
        <v>90</v>
      </c>
      <c r="AU2074" t="s"/>
      <c r="AV2074" t="s"/>
      <c r="AW2074" t="s"/>
      <c r="AX2074" t="s"/>
      <c r="AY2074" t="n">
        <v>3205620</v>
      </c>
      <c r="AZ2074" t="s">
        <v>2532</v>
      </c>
      <c r="BA2074" t="s"/>
      <c r="BB2074" t="n">
        <v>62314</v>
      </c>
      <c r="BC2074" t="n">
        <v>13.45561</v>
      </c>
      <c r="BD2074" t="n">
        <v>52.52971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92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2533</v>
      </c>
      <c r="F2075" t="n">
        <v>-1</v>
      </c>
      <c r="G2075" t="s">
        <v>74</v>
      </c>
      <c r="H2075" t="s">
        <v>75</v>
      </c>
      <c r="I2075" t="s"/>
      <c r="J2075" t="s">
        <v>74</v>
      </c>
      <c r="K2075" t="n">
        <v>45.45</v>
      </c>
      <c r="L2075" t="s">
        <v>76</v>
      </c>
      <c r="M2075" t="s"/>
      <c r="N2075" t="s">
        <v>158</v>
      </c>
      <c r="O2075" t="s">
        <v>78</v>
      </c>
      <c r="P2075" t="s">
        <v>2533</v>
      </c>
      <c r="Q2075" t="s"/>
      <c r="R2075" t="s">
        <v>119</v>
      </c>
      <c r="S2075" t="s">
        <v>2534</v>
      </c>
      <c r="T2075" t="s">
        <v>81</v>
      </c>
      <c r="U2075" t="s">
        <v>82</v>
      </c>
      <c r="V2075" t="s">
        <v>83</v>
      </c>
      <c r="W2075" t="s">
        <v>84</v>
      </c>
      <c r="X2075" t="s"/>
      <c r="Y2075" t="s">
        <v>85</v>
      </c>
      <c r="Z2075">
        <f>HYPERLINK("https://hotelmonitor-cachepage.eclerx.com/savepage/tk_1544426643518637_sr_2399.html","info")</f>
        <v/>
      </c>
      <c r="AA2075" t="n">
        <v>-3423337</v>
      </c>
      <c r="AB2075" t="s"/>
      <c r="AC2075" t="s"/>
      <c r="AD2075" t="s">
        <v>86</v>
      </c>
      <c r="AE2075" t="s"/>
      <c r="AF2075" t="s"/>
      <c r="AG2075" t="s"/>
      <c r="AH2075" t="s"/>
      <c r="AI2075" t="s"/>
      <c r="AJ2075" t="s"/>
      <c r="AK2075" t="s">
        <v>87</v>
      </c>
      <c r="AL2075" t="s"/>
      <c r="AM2075" t="s"/>
      <c r="AN2075" t="s">
        <v>88</v>
      </c>
      <c r="AO2075" t="s"/>
      <c r="AP2075" t="n">
        <v>170</v>
      </c>
      <c r="AQ2075" t="s">
        <v>89</v>
      </c>
      <c r="AR2075" t="s"/>
      <c r="AS2075" t="s"/>
      <c r="AT2075" t="s">
        <v>90</v>
      </c>
      <c r="AU2075" t="s"/>
      <c r="AV2075" t="s"/>
      <c r="AW2075" t="s"/>
      <c r="AX2075" t="s"/>
      <c r="AY2075" t="n">
        <v>3423337</v>
      </c>
      <c r="AZ2075" t="s">
        <v>2535</v>
      </c>
      <c r="BA2075" t="s"/>
      <c r="BB2075" t="n">
        <v>654432</v>
      </c>
      <c r="BC2075" t="n">
        <v>13.341214</v>
      </c>
      <c r="BD2075" t="n">
        <v>52.527013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92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2533</v>
      </c>
      <c r="F2076" t="n">
        <v>-1</v>
      </c>
      <c r="G2076" t="s">
        <v>74</v>
      </c>
      <c r="H2076" t="s">
        <v>75</v>
      </c>
      <c r="I2076" t="s"/>
      <c r="J2076" t="s">
        <v>74</v>
      </c>
      <c r="K2076" t="n">
        <v>50.5</v>
      </c>
      <c r="L2076" t="s">
        <v>76</v>
      </c>
      <c r="M2076" t="s"/>
      <c r="N2076" t="s">
        <v>121</v>
      </c>
      <c r="O2076" t="s">
        <v>78</v>
      </c>
      <c r="P2076" t="s">
        <v>2533</v>
      </c>
      <c r="Q2076" t="s"/>
      <c r="R2076" t="s">
        <v>119</v>
      </c>
      <c r="S2076" t="s">
        <v>1816</v>
      </c>
      <c r="T2076" t="s">
        <v>81</v>
      </c>
      <c r="U2076" t="s">
        <v>82</v>
      </c>
      <c r="V2076" t="s">
        <v>83</v>
      </c>
      <c r="W2076" t="s">
        <v>84</v>
      </c>
      <c r="X2076" t="s"/>
      <c r="Y2076" t="s">
        <v>85</v>
      </c>
      <c r="Z2076">
        <f>HYPERLINK("https://hotelmonitor-cachepage.eclerx.com/savepage/tk_1544426643518637_sr_2399.html","info")</f>
        <v/>
      </c>
      <c r="AA2076" t="n">
        <v>-3423337</v>
      </c>
      <c r="AB2076" t="s"/>
      <c r="AC2076" t="s"/>
      <c r="AD2076" t="s">
        <v>86</v>
      </c>
      <c r="AE2076" t="s"/>
      <c r="AF2076" t="s"/>
      <c r="AG2076" t="s"/>
      <c r="AH2076" t="s"/>
      <c r="AI2076" t="s"/>
      <c r="AJ2076" t="s"/>
      <c r="AK2076" t="s">
        <v>87</v>
      </c>
      <c r="AL2076" t="s"/>
      <c r="AM2076" t="s"/>
      <c r="AN2076" t="s">
        <v>88</v>
      </c>
      <c r="AO2076" t="s"/>
      <c r="AP2076" t="n">
        <v>170</v>
      </c>
      <c r="AQ2076" t="s">
        <v>89</v>
      </c>
      <c r="AR2076" t="s"/>
      <c r="AS2076" t="s"/>
      <c r="AT2076" t="s">
        <v>90</v>
      </c>
      <c r="AU2076" t="s"/>
      <c r="AV2076" t="s"/>
      <c r="AW2076" t="s"/>
      <c r="AX2076" t="s"/>
      <c r="AY2076" t="n">
        <v>3423337</v>
      </c>
      <c r="AZ2076" t="s">
        <v>2535</v>
      </c>
      <c r="BA2076" t="s"/>
      <c r="BB2076" t="n">
        <v>654432</v>
      </c>
      <c r="BC2076" t="n">
        <v>13.341214</v>
      </c>
      <c r="BD2076" t="n">
        <v>52.527013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92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2533</v>
      </c>
      <c r="F2077" t="n">
        <v>-1</v>
      </c>
      <c r="G2077" t="s">
        <v>74</v>
      </c>
      <c r="H2077" t="s">
        <v>75</v>
      </c>
      <c r="I2077" t="s"/>
      <c r="J2077" t="s">
        <v>74</v>
      </c>
      <c r="K2077" t="n">
        <v>58.5</v>
      </c>
      <c r="L2077" t="s">
        <v>76</v>
      </c>
      <c r="M2077" t="s"/>
      <c r="N2077" t="s">
        <v>327</v>
      </c>
      <c r="O2077" t="s">
        <v>78</v>
      </c>
      <c r="P2077" t="s">
        <v>2533</v>
      </c>
      <c r="Q2077" t="s"/>
      <c r="R2077" t="s">
        <v>119</v>
      </c>
      <c r="S2077" t="s">
        <v>785</v>
      </c>
      <c r="T2077" t="s">
        <v>81</v>
      </c>
      <c r="U2077" t="s">
        <v>82</v>
      </c>
      <c r="V2077" t="s">
        <v>83</v>
      </c>
      <c r="W2077" t="s">
        <v>108</v>
      </c>
      <c r="X2077" t="s"/>
      <c r="Y2077" t="s">
        <v>85</v>
      </c>
      <c r="Z2077">
        <f>HYPERLINK("https://hotelmonitor-cachepage.eclerx.com/savepage/tk_1544426643518637_sr_2399.html","info")</f>
        <v/>
      </c>
      <c r="AA2077" t="n">
        <v>-3423337</v>
      </c>
      <c r="AB2077" t="s"/>
      <c r="AC2077" t="s"/>
      <c r="AD2077" t="s">
        <v>86</v>
      </c>
      <c r="AE2077" t="s"/>
      <c r="AF2077" t="s"/>
      <c r="AG2077" t="s"/>
      <c r="AH2077" t="s"/>
      <c r="AI2077" t="s"/>
      <c r="AJ2077" t="s"/>
      <c r="AK2077" t="s">
        <v>87</v>
      </c>
      <c r="AL2077" t="s"/>
      <c r="AM2077" t="s"/>
      <c r="AN2077" t="s">
        <v>88</v>
      </c>
      <c r="AO2077" t="s"/>
      <c r="AP2077" t="n">
        <v>170</v>
      </c>
      <c r="AQ2077" t="s">
        <v>89</v>
      </c>
      <c r="AR2077" t="s"/>
      <c r="AS2077" t="s"/>
      <c r="AT2077" t="s">
        <v>90</v>
      </c>
      <c r="AU2077" t="s"/>
      <c r="AV2077" t="s"/>
      <c r="AW2077" t="s"/>
      <c r="AX2077" t="s"/>
      <c r="AY2077" t="n">
        <v>3423337</v>
      </c>
      <c r="AZ2077" t="s">
        <v>2535</v>
      </c>
      <c r="BA2077" t="s"/>
      <c r="BB2077" t="n">
        <v>654432</v>
      </c>
      <c r="BC2077" t="n">
        <v>13.341214</v>
      </c>
      <c r="BD2077" t="n">
        <v>52.527013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92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2536</v>
      </c>
      <c r="F2078" t="n">
        <v>-1</v>
      </c>
      <c r="G2078" t="s">
        <v>74</v>
      </c>
      <c r="H2078" t="s">
        <v>75</v>
      </c>
      <c r="I2078" t="s"/>
      <c r="J2078" t="s">
        <v>74</v>
      </c>
      <c r="K2078" t="n">
        <v>90</v>
      </c>
      <c r="L2078" t="s">
        <v>76</v>
      </c>
      <c r="M2078" t="s"/>
      <c r="N2078" t="s">
        <v>327</v>
      </c>
      <c r="O2078" t="s">
        <v>78</v>
      </c>
      <c r="P2078" t="s">
        <v>2536</v>
      </c>
      <c r="Q2078" t="s"/>
      <c r="R2078" t="s">
        <v>79</v>
      </c>
      <c r="S2078" t="s">
        <v>401</v>
      </c>
      <c r="T2078" t="s">
        <v>81</v>
      </c>
      <c r="U2078" t="s">
        <v>82</v>
      </c>
      <c r="V2078" t="s">
        <v>83</v>
      </c>
      <c r="W2078" t="s">
        <v>84</v>
      </c>
      <c r="X2078" t="s"/>
      <c r="Y2078" t="s">
        <v>85</v>
      </c>
      <c r="Z2078">
        <f>HYPERLINK("https://hotelmonitor-cachepage.eclerx.com/savepage/tk_15444266136150336_sr_2399.html","info")</f>
        <v/>
      </c>
      <c r="AA2078" t="n">
        <v>-2071697</v>
      </c>
      <c r="AB2078" t="s"/>
      <c r="AC2078" t="s"/>
      <c r="AD2078" t="s">
        <v>86</v>
      </c>
      <c r="AE2078" t="s"/>
      <c r="AF2078" t="s"/>
      <c r="AG2078" t="s"/>
      <c r="AH2078" t="s"/>
      <c r="AI2078" t="s"/>
      <c r="AJ2078" t="s"/>
      <c r="AK2078" t="s">
        <v>87</v>
      </c>
      <c r="AL2078" t="s"/>
      <c r="AM2078" t="s"/>
      <c r="AN2078" t="s">
        <v>88</v>
      </c>
      <c r="AO2078" t="s"/>
      <c r="AP2078" t="n">
        <v>161</v>
      </c>
      <c r="AQ2078" t="s">
        <v>89</v>
      </c>
      <c r="AR2078" t="s"/>
      <c r="AS2078" t="s"/>
      <c r="AT2078" t="s">
        <v>90</v>
      </c>
      <c r="AU2078" t="s"/>
      <c r="AV2078" t="s"/>
      <c r="AW2078" t="s"/>
      <c r="AX2078" t="s"/>
      <c r="AY2078" t="n">
        <v>2071697</v>
      </c>
      <c r="AZ2078" t="s">
        <v>2537</v>
      </c>
      <c r="BA2078" t="s"/>
      <c r="BB2078" t="n">
        <v>220789</v>
      </c>
      <c r="BC2078" t="n">
        <v>13.424734</v>
      </c>
      <c r="BD2078" t="n">
        <v>52.529649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92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2536</v>
      </c>
      <c r="F2079" t="n">
        <v>-1</v>
      </c>
      <c r="G2079" t="s">
        <v>74</v>
      </c>
      <c r="H2079" t="s">
        <v>75</v>
      </c>
      <c r="I2079" t="s"/>
      <c r="J2079" t="s">
        <v>74</v>
      </c>
      <c r="K2079" t="n">
        <v>120</v>
      </c>
      <c r="L2079" t="s">
        <v>76</v>
      </c>
      <c r="M2079" t="s"/>
      <c r="N2079" t="s">
        <v>583</v>
      </c>
      <c r="O2079" t="s">
        <v>78</v>
      </c>
      <c r="P2079" t="s">
        <v>2536</v>
      </c>
      <c r="Q2079" t="s"/>
      <c r="R2079" t="s">
        <v>79</v>
      </c>
      <c r="S2079" t="s">
        <v>1082</v>
      </c>
      <c r="T2079" t="s">
        <v>81</v>
      </c>
      <c r="U2079" t="s">
        <v>82</v>
      </c>
      <c r="V2079" t="s">
        <v>83</v>
      </c>
      <c r="W2079" t="s">
        <v>84</v>
      </c>
      <c r="X2079" t="s"/>
      <c r="Y2079" t="s">
        <v>85</v>
      </c>
      <c r="Z2079">
        <f>HYPERLINK("https://hotelmonitor-cachepage.eclerx.com/savepage/tk_15444266136150336_sr_2399.html","info")</f>
        <v/>
      </c>
      <c r="AA2079" t="n">
        <v>-2071697</v>
      </c>
      <c r="AB2079" t="s"/>
      <c r="AC2079" t="s"/>
      <c r="AD2079" t="s">
        <v>86</v>
      </c>
      <c r="AE2079" t="s"/>
      <c r="AF2079" t="s"/>
      <c r="AG2079" t="s"/>
      <c r="AH2079" t="s"/>
      <c r="AI2079" t="s"/>
      <c r="AJ2079" t="s"/>
      <c r="AK2079" t="s">
        <v>87</v>
      </c>
      <c r="AL2079" t="s"/>
      <c r="AM2079" t="s"/>
      <c r="AN2079" t="s">
        <v>88</v>
      </c>
      <c r="AO2079" t="s"/>
      <c r="AP2079" t="n">
        <v>161</v>
      </c>
      <c r="AQ2079" t="s">
        <v>89</v>
      </c>
      <c r="AR2079" t="s"/>
      <c r="AS2079" t="s"/>
      <c r="AT2079" t="s">
        <v>90</v>
      </c>
      <c r="AU2079" t="s"/>
      <c r="AV2079" t="s"/>
      <c r="AW2079" t="s"/>
      <c r="AX2079" t="s"/>
      <c r="AY2079" t="n">
        <v>2071697</v>
      </c>
      <c r="AZ2079" t="s">
        <v>2537</v>
      </c>
      <c r="BA2079" t="s"/>
      <c r="BB2079" t="n">
        <v>220789</v>
      </c>
      <c r="BC2079" t="n">
        <v>13.424734</v>
      </c>
      <c r="BD2079" t="n">
        <v>52.529649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92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2536</v>
      </c>
      <c r="F2080" t="n">
        <v>-1</v>
      </c>
      <c r="G2080" t="s">
        <v>74</v>
      </c>
      <c r="H2080" t="s">
        <v>75</v>
      </c>
      <c r="I2080" t="s"/>
      <c r="J2080" t="s">
        <v>74</v>
      </c>
      <c r="K2080" t="n">
        <v>145</v>
      </c>
      <c r="L2080" t="s">
        <v>76</v>
      </c>
      <c r="M2080" t="s"/>
      <c r="N2080" t="s">
        <v>371</v>
      </c>
      <c r="O2080" t="s">
        <v>78</v>
      </c>
      <c r="P2080" t="s">
        <v>2536</v>
      </c>
      <c r="Q2080" t="s"/>
      <c r="R2080" t="s">
        <v>79</v>
      </c>
      <c r="S2080" t="s">
        <v>661</v>
      </c>
      <c r="T2080" t="s">
        <v>81</v>
      </c>
      <c r="U2080" t="s">
        <v>82</v>
      </c>
      <c r="V2080" t="s">
        <v>83</v>
      </c>
      <c r="W2080" t="s">
        <v>84</v>
      </c>
      <c r="X2080" t="s"/>
      <c r="Y2080" t="s">
        <v>85</v>
      </c>
      <c r="Z2080">
        <f>HYPERLINK("https://hotelmonitor-cachepage.eclerx.com/savepage/tk_15444266136150336_sr_2399.html","info")</f>
        <v/>
      </c>
      <c r="AA2080" t="n">
        <v>-2071697</v>
      </c>
      <c r="AB2080" t="s"/>
      <c r="AC2080" t="s"/>
      <c r="AD2080" t="s">
        <v>86</v>
      </c>
      <c r="AE2080" t="s"/>
      <c r="AF2080" t="s"/>
      <c r="AG2080" t="s"/>
      <c r="AH2080" t="s"/>
      <c r="AI2080" t="s"/>
      <c r="AJ2080" t="s"/>
      <c r="AK2080" t="s">
        <v>87</v>
      </c>
      <c r="AL2080" t="s"/>
      <c r="AM2080" t="s"/>
      <c r="AN2080" t="s">
        <v>88</v>
      </c>
      <c r="AO2080" t="s"/>
      <c r="AP2080" t="n">
        <v>161</v>
      </c>
      <c r="AQ2080" t="s">
        <v>89</v>
      </c>
      <c r="AR2080" t="s"/>
      <c r="AS2080" t="s"/>
      <c r="AT2080" t="s">
        <v>90</v>
      </c>
      <c r="AU2080" t="s"/>
      <c r="AV2080" t="s"/>
      <c r="AW2080" t="s"/>
      <c r="AX2080" t="s"/>
      <c r="AY2080" t="n">
        <v>2071697</v>
      </c>
      <c r="AZ2080" t="s">
        <v>2537</v>
      </c>
      <c r="BA2080" t="s"/>
      <c r="BB2080" t="n">
        <v>220789</v>
      </c>
      <c r="BC2080" t="n">
        <v>13.424734</v>
      </c>
      <c r="BD2080" t="n">
        <v>52.529649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92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2536</v>
      </c>
      <c r="F2081" t="n">
        <v>-1</v>
      </c>
      <c r="G2081" t="s">
        <v>74</v>
      </c>
      <c r="H2081" t="s">
        <v>75</v>
      </c>
      <c r="I2081" t="s"/>
      <c r="J2081" t="s">
        <v>74</v>
      </c>
      <c r="K2081" t="n">
        <v>175</v>
      </c>
      <c r="L2081" t="s">
        <v>76</v>
      </c>
      <c r="M2081" t="s"/>
      <c r="N2081" t="s">
        <v>2538</v>
      </c>
      <c r="O2081" t="s">
        <v>78</v>
      </c>
      <c r="P2081" t="s">
        <v>2536</v>
      </c>
      <c r="Q2081" t="s"/>
      <c r="R2081" t="s">
        <v>79</v>
      </c>
      <c r="S2081" t="s">
        <v>1238</v>
      </c>
      <c r="T2081" t="s">
        <v>81</v>
      </c>
      <c r="U2081" t="s">
        <v>82</v>
      </c>
      <c r="V2081" t="s">
        <v>83</v>
      </c>
      <c r="W2081" t="s">
        <v>84</v>
      </c>
      <c r="X2081" t="s"/>
      <c r="Y2081" t="s">
        <v>85</v>
      </c>
      <c r="Z2081">
        <f>HYPERLINK("https://hotelmonitor-cachepage.eclerx.com/savepage/tk_15444266136150336_sr_2399.html","info")</f>
        <v/>
      </c>
      <c r="AA2081" t="n">
        <v>-2071697</v>
      </c>
      <c r="AB2081" t="s"/>
      <c r="AC2081" t="s"/>
      <c r="AD2081" t="s">
        <v>86</v>
      </c>
      <c r="AE2081" t="s"/>
      <c r="AF2081" t="s"/>
      <c r="AG2081" t="s"/>
      <c r="AH2081" t="s"/>
      <c r="AI2081" t="s"/>
      <c r="AJ2081" t="s"/>
      <c r="AK2081" t="s">
        <v>87</v>
      </c>
      <c r="AL2081" t="s"/>
      <c r="AM2081" t="s"/>
      <c r="AN2081" t="s">
        <v>88</v>
      </c>
      <c r="AO2081" t="s"/>
      <c r="AP2081" t="n">
        <v>161</v>
      </c>
      <c r="AQ2081" t="s">
        <v>89</v>
      </c>
      <c r="AR2081" t="s"/>
      <c r="AS2081" t="s"/>
      <c r="AT2081" t="s">
        <v>90</v>
      </c>
      <c r="AU2081" t="s"/>
      <c r="AV2081" t="s"/>
      <c r="AW2081" t="s"/>
      <c r="AX2081" t="s"/>
      <c r="AY2081" t="n">
        <v>2071697</v>
      </c>
      <c r="AZ2081" t="s">
        <v>2537</v>
      </c>
      <c r="BA2081" t="s"/>
      <c r="BB2081" t="n">
        <v>220789</v>
      </c>
      <c r="BC2081" t="n">
        <v>13.424734</v>
      </c>
      <c r="BD2081" t="n">
        <v>52.529649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92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2539</v>
      </c>
      <c r="F2082" t="n">
        <v>150565</v>
      </c>
      <c r="G2082" t="s">
        <v>74</v>
      </c>
      <c r="H2082" t="s">
        <v>75</v>
      </c>
      <c r="I2082" t="s"/>
      <c r="J2082" t="s">
        <v>74</v>
      </c>
      <c r="K2082" t="n">
        <v>65.5</v>
      </c>
      <c r="L2082" t="s">
        <v>76</v>
      </c>
      <c r="M2082" t="s"/>
      <c r="N2082" t="s">
        <v>158</v>
      </c>
      <c r="O2082" t="s">
        <v>78</v>
      </c>
      <c r="P2082" t="s">
        <v>2540</v>
      </c>
      <c r="Q2082" t="s"/>
      <c r="R2082" t="s">
        <v>79</v>
      </c>
      <c r="S2082" t="s">
        <v>1457</v>
      </c>
      <c r="T2082" t="s">
        <v>81</v>
      </c>
      <c r="U2082" t="s">
        <v>82</v>
      </c>
      <c r="V2082" t="s">
        <v>83</v>
      </c>
      <c r="W2082" t="s">
        <v>84</v>
      </c>
      <c r="X2082" t="s"/>
      <c r="Y2082" t="s">
        <v>85</v>
      </c>
      <c r="Z2082">
        <f>HYPERLINK("https://hotelmonitor-cachepage.eclerx.com/savepage/tk_15444271712909205_sr_2399.html","info")</f>
        <v/>
      </c>
      <c r="AA2082" t="n">
        <v>65361</v>
      </c>
      <c r="AB2082" t="s"/>
      <c r="AC2082" t="s"/>
      <c r="AD2082" t="s">
        <v>86</v>
      </c>
      <c r="AE2082" t="s"/>
      <c r="AF2082" t="s"/>
      <c r="AG2082" t="s"/>
      <c r="AH2082" t="s"/>
      <c r="AI2082" t="s"/>
      <c r="AJ2082" t="s"/>
      <c r="AK2082" t="s">
        <v>87</v>
      </c>
      <c r="AL2082" t="s"/>
      <c r="AM2082" t="s"/>
      <c r="AN2082" t="s">
        <v>88</v>
      </c>
      <c r="AO2082" t="s"/>
      <c r="AP2082" t="n">
        <v>324</v>
      </c>
      <c r="AQ2082" t="s">
        <v>89</v>
      </c>
      <c r="AR2082" t="s"/>
      <c r="AS2082" t="s"/>
      <c r="AT2082" t="s">
        <v>90</v>
      </c>
      <c r="AU2082" t="s"/>
      <c r="AV2082" t="s"/>
      <c r="AW2082" t="s"/>
      <c r="AX2082" t="s"/>
      <c r="AY2082" t="n">
        <v>230964</v>
      </c>
      <c r="AZ2082" t="s">
        <v>2541</v>
      </c>
      <c r="BA2082" t="s"/>
      <c r="BB2082" t="n">
        <v>78191</v>
      </c>
      <c r="BC2082" t="n">
        <v>13.330629</v>
      </c>
      <c r="BD2082" t="n">
        <v>52.488627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92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2539</v>
      </c>
      <c r="F2083" t="n">
        <v>150565</v>
      </c>
      <c r="G2083" t="s">
        <v>74</v>
      </c>
      <c r="H2083" t="s">
        <v>75</v>
      </c>
      <c r="I2083" t="s"/>
      <c r="J2083" t="s">
        <v>74</v>
      </c>
      <c r="K2083" t="n">
        <v>75</v>
      </c>
      <c r="L2083" t="s">
        <v>76</v>
      </c>
      <c r="M2083" t="s"/>
      <c r="N2083" t="s">
        <v>113</v>
      </c>
      <c r="O2083" t="s">
        <v>78</v>
      </c>
      <c r="P2083" t="s">
        <v>2540</v>
      </c>
      <c r="Q2083" t="s"/>
      <c r="R2083" t="s">
        <v>79</v>
      </c>
      <c r="S2083" t="s">
        <v>419</v>
      </c>
      <c r="T2083" t="s">
        <v>81</v>
      </c>
      <c r="U2083" t="s">
        <v>82</v>
      </c>
      <c r="V2083" t="s">
        <v>83</v>
      </c>
      <c r="W2083" t="s">
        <v>84</v>
      </c>
      <c r="X2083" t="s"/>
      <c r="Y2083" t="s">
        <v>85</v>
      </c>
      <c r="Z2083">
        <f>HYPERLINK("https://hotelmonitor-cachepage.eclerx.com/savepage/tk_15444271712909205_sr_2399.html","info")</f>
        <v/>
      </c>
      <c r="AA2083" t="n">
        <v>65361</v>
      </c>
      <c r="AB2083" t="s"/>
      <c r="AC2083" t="s"/>
      <c r="AD2083" t="s">
        <v>86</v>
      </c>
      <c r="AE2083" t="s"/>
      <c r="AF2083" t="s"/>
      <c r="AG2083" t="s"/>
      <c r="AH2083" t="s"/>
      <c r="AI2083" t="s"/>
      <c r="AJ2083" t="s"/>
      <c r="AK2083" t="s">
        <v>87</v>
      </c>
      <c r="AL2083" t="s"/>
      <c r="AM2083" t="s"/>
      <c r="AN2083" t="s">
        <v>88</v>
      </c>
      <c r="AO2083" t="s"/>
      <c r="AP2083" t="n">
        <v>324</v>
      </c>
      <c r="AQ2083" t="s">
        <v>89</v>
      </c>
      <c r="AR2083" t="s"/>
      <c r="AS2083" t="s"/>
      <c r="AT2083" t="s">
        <v>90</v>
      </c>
      <c r="AU2083" t="s"/>
      <c r="AV2083" t="s"/>
      <c r="AW2083" t="s"/>
      <c r="AX2083" t="s"/>
      <c r="AY2083" t="n">
        <v>230964</v>
      </c>
      <c r="AZ2083" t="s">
        <v>2541</v>
      </c>
      <c r="BA2083" t="s"/>
      <c r="BB2083" t="n">
        <v>78191</v>
      </c>
      <c r="BC2083" t="n">
        <v>13.330629</v>
      </c>
      <c r="BD2083" t="n">
        <v>52.488627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92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2539</v>
      </c>
      <c r="F2084" t="n">
        <v>150565</v>
      </c>
      <c r="G2084" t="s">
        <v>74</v>
      </c>
      <c r="H2084" t="s">
        <v>75</v>
      </c>
      <c r="I2084" t="s"/>
      <c r="J2084" t="s">
        <v>74</v>
      </c>
      <c r="K2084" t="n">
        <v>100</v>
      </c>
      <c r="L2084" t="s">
        <v>76</v>
      </c>
      <c r="M2084" t="s"/>
      <c r="N2084" t="s">
        <v>129</v>
      </c>
      <c r="O2084" t="s">
        <v>78</v>
      </c>
      <c r="P2084" t="s">
        <v>2540</v>
      </c>
      <c r="Q2084" t="s"/>
      <c r="R2084" t="s">
        <v>79</v>
      </c>
      <c r="S2084" t="s">
        <v>256</v>
      </c>
      <c r="T2084" t="s">
        <v>81</v>
      </c>
      <c r="U2084" t="s">
        <v>82</v>
      </c>
      <c r="V2084" t="s">
        <v>83</v>
      </c>
      <c r="W2084" t="s">
        <v>84</v>
      </c>
      <c r="X2084" t="s"/>
      <c r="Y2084" t="s">
        <v>85</v>
      </c>
      <c r="Z2084">
        <f>HYPERLINK("https://hotelmonitor-cachepage.eclerx.com/savepage/tk_15444271712909205_sr_2399.html","info")</f>
        <v/>
      </c>
      <c r="AA2084" t="n">
        <v>65361</v>
      </c>
      <c r="AB2084" t="s"/>
      <c r="AC2084" t="s"/>
      <c r="AD2084" t="s">
        <v>86</v>
      </c>
      <c r="AE2084" t="s"/>
      <c r="AF2084" t="s"/>
      <c r="AG2084" t="s"/>
      <c r="AH2084" t="s"/>
      <c r="AI2084" t="s"/>
      <c r="AJ2084" t="s"/>
      <c r="AK2084" t="s">
        <v>87</v>
      </c>
      <c r="AL2084" t="s"/>
      <c r="AM2084" t="s"/>
      <c r="AN2084" t="s">
        <v>88</v>
      </c>
      <c r="AO2084" t="s"/>
      <c r="AP2084" t="n">
        <v>324</v>
      </c>
      <c r="AQ2084" t="s">
        <v>89</v>
      </c>
      <c r="AR2084" t="s"/>
      <c r="AS2084" t="s"/>
      <c r="AT2084" t="s">
        <v>90</v>
      </c>
      <c r="AU2084" t="s"/>
      <c r="AV2084" t="s"/>
      <c r="AW2084" t="s"/>
      <c r="AX2084" t="s"/>
      <c r="AY2084" t="n">
        <v>230964</v>
      </c>
      <c r="AZ2084" t="s">
        <v>2541</v>
      </c>
      <c r="BA2084" t="s"/>
      <c r="BB2084" t="n">
        <v>78191</v>
      </c>
      <c r="BC2084" t="n">
        <v>13.330629</v>
      </c>
      <c r="BD2084" t="n">
        <v>52.488627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92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2542</v>
      </c>
      <c r="F2085" t="n">
        <v>-1</v>
      </c>
      <c r="G2085" t="s">
        <v>74</v>
      </c>
      <c r="H2085" t="s">
        <v>75</v>
      </c>
      <c r="I2085" t="s"/>
      <c r="J2085" t="s">
        <v>74</v>
      </c>
      <c r="K2085" t="n">
        <v>94</v>
      </c>
      <c r="L2085" t="s">
        <v>76</v>
      </c>
      <c r="M2085" t="s"/>
      <c r="N2085" t="s">
        <v>121</v>
      </c>
      <c r="O2085" t="s">
        <v>78</v>
      </c>
      <c r="P2085" t="s">
        <v>2542</v>
      </c>
      <c r="Q2085" t="s"/>
      <c r="R2085" t="s">
        <v>119</v>
      </c>
      <c r="S2085" t="s">
        <v>330</v>
      </c>
      <c r="T2085" t="s">
        <v>81</v>
      </c>
      <c r="U2085" t="s">
        <v>82</v>
      </c>
      <c r="V2085" t="s">
        <v>83</v>
      </c>
      <c r="W2085" t="s">
        <v>108</v>
      </c>
      <c r="X2085" t="s"/>
      <c r="Y2085" t="s">
        <v>85</v>
      </c>
      <c r="Z2085">
        <f>HYPERLINK("https://hotelmonitor-cachepage.eclerx.com/savepage/tk_15444264786965234_sr_2399.html","info")</f>
        <v/>
      </c>
      <c r="AA2085" t="n">
        <v>-2071681</v>
      </c>
      <c r="AB2085" t="s"/>
      <c r="AC2085" t="s"/>
      <c r="AD2085" t="s">
        <v>86</v>
      </c>
      <c r="AE2085" t="s"/>
      <c r="AF2085" t="s"/>
      <c r="AG2085" t="s"/>
      <c r="AH2085" t="s"/>
      <c r="AI2085" t="s"/>
      <c r="AJ2085" t="s"/>
      <c r="AK2085" t="s">
        <v>87</v>
      </c>
      <c r="AL2085" t="s"/>
      <c r="AM2085" t="s"/>
      <c r="AN2085" t="s">
        <v>88</v>
      </c>
      <c r="AO2085" t="s"/>
      <c r="AP2085" t="n">
        <v>123</v>
      </c>
      <c r="AQ2085" t="s">
        <v>89</v>
      </c>
      <c r="AR2085" t="s"/>
      <c r="AS2085" t="s"/>
      <c r="AT2085" t="s">
        <v>90</v>
      </c>
      <c r="AU2085" t="s"/>
      <c r="AV2085" t="s"/>
      <c r="AW2085" t="s"/>
      <c r="AX2085" t="s"/>
      <c r="AY2085" t="n">
        <v>2071681</v>
      </c>
      <c r="AZ2085" t="s">
        <v>2543</v>
      </c>
      <c r="BA2085" t="s"/>
      <c r="BB2085" t="n">
        <v>146248</v>
      </c>
      <c r="BC2085" t="n">
        <v>13.45127</v>
      </c>
      <c r="BD2085" t="n">
        <v>52.51261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92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2544</v>
      </c>
      <c r="F2086" t="n">
        <v>475178</v>
      </c>
      <c r="G2086" t="s">
        <v>74</v>
      </c>
      <c r="H2086" t="s">
        <v>75</v>
      </c>
      <c r="I2086" t="s"/>
      <c r="J2086" t="s">
        <v>74</v>
      </c>
      <c r="K2086" t="n">
        <v>66</v>
      </c>
      <c r="L2086" t="s">
        <v>76</v>
      </c>
      <c r="M2086" t="s"/>
      <c r="N2086" t="s">
        <v>158</v>
      </c>
      <c r="O2086" t="s">
        <v>78</v>
      </c>
      <c r="P2086" t="s">
        <v>2545</v>
      </c>
      <c r="Q2086" t="s"/>
      <c r="R2086" t="s">
        <v>79</v>
      </c>
      <c r="S2086" t="s">
        <v>292</v>
      </c>
      <c r="T2086" t="s">
        <v>81</v>
      </c>
      <c r="U2086" t="s">
        <v>82</v>
      </c>
      <c r="V2086" t="s">
        <v>83</v>
      </c>
      <c r="W2086" t="s">
        <v>84</v>
      </c>
      <c r="X2086" t="s"/>
      <c r="Y2086" t="s">
        <v>85</v>
      </c>
      <c r="Z2086">
        <f>HYPERLINK("https://hotelmonitor-cachepage.eclerx.com/savepage/tk_1544427082868946_sr_2399.html","info")</f>
        <v/>
      </c>
      <c r="AA2086" t="n">
        <v>125959</v>
      </c>
      <c r="AB2086" t="s"/>
      <c r="AC2086" t="s"/>
      <c r="AD2086" t="s">
        <v>86</v>
      </c>
      <c r="AE2086" t="s"/>
      <c r="AF2086" t="s"/>
      <c r="AG2086" t="s"/>
      <c r="AH2086" t="s"/>
      <c r="AI2086" t="s"/>
      <c r="AJ2086" t="s"/>
      <c r="AK2086" t="s">
        <v>87</v>
      </c>
      <c r="AL2086" t="s"/>
      <c r="AM2086" t="s"/>
      <c r="AN2086" t="s">
        <v>88</v>
      </c>
      <c r="AO2086" t="s"/>
      <c r="AP2086" t="n">
        <v>299</v>
      </c>
      <c r="AQ2086" t="s">
        <v>89</v>
      </c>
      <c r="AR2086" t="s"/>
      <c r="AS2086" t="s"/>
      <c r="AT2086" t="s">
        <v>90</v>
      </c>
      <c r="AU2086" t="s"/>
      <c r="AV2086" t="s"/>
      <c r="AW2086" t="s"/>
      <c r="AX2086" t="s"/>
      <c r="AY2086" t="n">
        <v>937956</v>
      </c>
      <c r="AZ2086" t="s">
        <v>2546</v>
      </c>
      <c r="BA2086" t="s"/>
      <c r="BB2086" t="n">
        <v>424692</v>
      </c>
      <c r="BC2086" t="n">
        <v>13.3856</v>
      </c>
      <c r="BD2086" t="n">
        <v>52.50166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92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2544</v>
      </c>
      <c r="F2087" t="n">
        <v>475178</v>
      </c>
      <c r="G2087" t="s">
        <v>74</v>
      </c>
      <c r="H2087" t="s">
        <v>75</v>
      </c>
      <c r="I2087" t="s"/>
      <c r="J2087" t="s">
        <v>74</v>
      </c>
      <c r="K2087" t="n">
        <v>79.5</v>
      </c>
      <c r="L2087" t="s">
        <v>76</v>
      </c>
      <c r="M2087" t="s"/>
      <c r="N2087" t="s">
        <v>113</v>
      </c>
      <c r="O2087" t="s">
        <v>78</v>
      </c>
      <c r="P2087" t="s">
        <v>2545</v>
      </c>
      <c r="Q2087" t="s"/>
      <c r="R2087" t="s">
        <v>79</v>
      </c>
      <c r="S2087" t="s">
        <v>1373</v>
      </c>
      <c r="T2087" t="s">
        <v>81</v>
      </c>
      <c r="U2087" t="s">
        <v>82</v>
      </c>
      <c r="V2087" t="s">
        <v>83</v>
      </c>
      <c r="W2087" t="s">
        <v>84</v>
      </c>
      <c r="X2087" t="s"/>
      <c r="Y2087" t="s">
        <v>85</v>
      </c>
      <c r="Z2087">
        <f>HYPERLINK("https://hotelmonitor-cachepage.eclerx.com/savepage/tk_1544427082868946_sr_2399.html","info")</f>
        <v/>
      </c>
      <c r="AA2087" t="n">
        <v>125959</v>
      </c>
      <c r="AB2087" t="s"/>
      <c r="AC2087" t="s"/>
      <c r="AD2087" t="s">
        <v>86</v>
      </c>
      <c r="AE2087" t="s"/>
      <c r="AF2087" t="s"/>
      <c r="AG2087" t="s"/>
      <c r="AH2087" t="s"/>
      <c r="AI2087" t="s"/>
      <c r="AJ2087" t="s"/>
      <c r="AK2087" t="s">
        <v>87</v>
      </c>
      <c r="AL2087" t="s"/>
      <c r="AM2087" t="s"/>
      <c r="AN2087" t="s">
        <v>88</v>
      </c>
      <c r="AO2087" t="s"/>
      <c r="AP2087" t="n">
        <v>299</v>
      </c>
      <c r="AQ2087" t="s">
        <v>89</v>
      </c>
      <c r="AR2087" t="s"/>
      <c r="AS2087" t="s"/>
      <c r="AT2087" t="s">
        <v>90</v>
      </c>
      <c r="AU2087" t="s"/>
      <c r="AV2087" t="s"/>
      <c r="AW2087" t="s"/>
      <c r="AX2087" t="s"/>
      <c r="AY2087" t="n">
        <v>937956</v>
      </c>
      <c r="AZ2087" t="s">
        <v>2546</v>
      </c>
      <c r="BA2087" t="s"/>
      <c r="BB2087" t="n">
        <v>424692</v>
      </c>
      <c r="BC2087" t="n">
        <v>13.3856</v>
      </c>
      <c r="BD2087" t="n">
        <v>52.50166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92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2547</v>
      </c>
      <c r="F2088" t="n">
        <v>-1</v>
      </c>
      <c r="G2088" t="s">
        <v>74</v>
      </c>
      <c r="H2088" t="s">
        <v>75</v>
      </c>
      <c r="I2088" t="s"/>
      <c r="J2088" t="s">
        <v>74</v>
      </c>
      <c r="K2088" t="n">
        <v>76</v>
      </c>
      <c r="L2088" t="s">
        <v>76</v>
      </c>
      <c r="M2088" t="s"/>
      <c r="N2088" t="s">
        <v>121</v>
      </c>
      <c r="O2088" t="s">
        <v>78</v>
      </c>
      <c r="P2088" t="s">
        <v>2547</v>
      </c>
      <c r="Q2088" t="s"/>
      <c r="R2088" t="s">
        <v>114</v>
      </c>
      <c r="S2088" t="s">
        <v>854</v>
      </c>
      <c r="T2088" t="s">
        <v>81</v>
      </c>
      <c r="U2088" t="s">
        <v>82</v>
      </c>
      <c r="V2088" t="s">
        <v>83</v>
      </c>
      <c r="W2088" t="s">
        <v>84</v>
      </c>
      <c r="X2088" t="s"/>
      <c r="Y2088" t="s">
        <v>85</v>
      </c>
      <c r="Z2088">
        <f>HYPERLINK("https://hotelmonitor-cachepage.eclerx.com/savepage/tk_15444269480817058_sr_2399.html","info")</f>
        <v/>
      </c>
      <c r="AA2088" t="n">
        <v>-2208638</v>
      </c>
      <c r="AB2088" t="s"/>
      <c r="AC2088" t="s"/>
      <c r="AD2088" t="s">
        <v>86</v>
      </c>
      <c r="AE2088" t="s"/>
      <c r="AF2088" t="s"/>
      <c r="AG2088" t="s"/>
      <c r="AH2088" t="s"/>
      <c r="AI2088" t="s"/>
      <c r="AJ2088" t="s"/>
      <c r="AK2088" t="s">
        <v>87</v>
      </c>
      <c r="AL2088" t="s"/>
      <c r="AM2088" t="s"/>
      <c r="AN2088" t="s">
        <v>88</v>
      </c>
      <c r="AO2088" t="s"/>
      <c r="AP2088" t="n">
        <v>258</v>
      </c>
      <c r="AQ2088" t="s">
        <v>89</v>
      </c>
      <c r="AR2088" t="s"/>
      <c r="AS2088" t="s"/>
      <c r="AT2088" t="s">
        <v>90</v>
      </c>
      <c r="AU2088" t="s"/>
      <c r="AV2088" t="s"/>
      <c r="AW2088" t="s"/>
      <c r="AX2088" t="s"/>
      <c r="AY2088" t="n">
        <v>2208638</v>
      </c>
      <c r="AZ2088" t="s">
        <v>2548</v>
      </c>
      <c r="BA2088" t="s"/>
      <c r="BB2088" t="n">
        <v>218087</v>
      </c>
      <c r="BC2088" t="n">
        <v>13.32879</v>
      </c>
      <c r="BD2088" t="n">
        <v>52.4757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92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2547</v>
      </c>
      <c r="F2089" t="n">
        <v>-1</v>
      </c>
      <c r="G2089" t="s">
        <v>74</v>
      </c>
      <c r="H2089" t="s">
        <v>75</v>
      </c>
      <c r="I2089" t="s"/>
      <c r="J2089" t="s">
        <v>74</v>
      </c>
      <c r="K2089" t="n">
        <v>91</v>
      </c>
      <c r="L2089" t="s">
        <v>76</v>
      </c>
      <c r="M2089" t="s"/>
      <c r="N2089" t="s">
        <v>2549</v>
      </c>
      <c r="O2089" t="s">
        <v>78</v>
      </c>
      <c r="P2089" t="s">
        <v>2547</v>
      </c>
      <c r="Q2089" t="s"/>
      <c r="R2089" t="s">
        <v>114</v>
      </c>
      <c r="S2089" t="s">
        <v>346</v>
      </c>
      <c r="T2089" t="s">
        <v>81</v>
      </c>
      <c r="U2089" t="s">
        <v>82</v>
      </c>
      <c r="V2089" t="s">
        <v>83</v>
      </c>
      <c r="W2089" t="s">
        <v>108</v>
      </c>
      <c r="X2089" t="s"/>
      <c r="Y2089" t="s">
        <v>85</v>
      </c>
      <c r="Z2089">
        <f>HYPERLINK("https://hotelmonitor-cachepage.eclerx.com/savepage/tk_15444269480817058_sr_2399.html","info")</f>
        <v/>
      </c>
      <c r="AA2089" t="n">
        <v>-2208638</v>
      </c>
      <c r="AB2089" t="s"/>
      <c r="AC2089" t="s"/>
      <c r="AD2089" t="s">
        <v>86</v>
      </c>
      <c r="AE2089" t="s"/>
      <c r="AF2089" t="s"/>
      <c r="AG2089" t="s"/>
      <c r="AH2089" t="s"/>
      <c r="AI2089" t="s"/>
      <c r="AJ2089" t="s"/>
      <c r="AK2089" t="s">
        <v>87</v>
      </c>
      <c r="AL2089" t="s"/>
      <c r="AM2089" t="s"/>
      <c r="AN2089" t="s">
        <v>88</v>
      </c>
      <c r="AO2089" t="s"/>
      <c r="AP2089" t="n">
        <v>258</v>
      </c>
      <c r="AQ2089" t="s">
        <v>89</v>
      </c>
      <c r="AR2089" t="s"/>
      <c r="AS2089" t="s"/>
      <c r="AT2089" t="s">
        <v>90</v>
      </c>
      <c r="AU2089" t="s"/>
      <c r="AV2089" t="s"/>
      <c r="AW2089" t="s"/>
      <c r="AX2089" t="s"/>
      <c r="AY2089" t="n">
        <v>2208638</v>
      </c>
      <c r="AZ2089" t="s">
        <v>2548</v>
      </c>
      <c r="BA2089" t="s"/>
      <c r="BB2089" t="n">
        <v>218087</v>
      </c>
      <c r="BC2089" t="n">
        <v>13.32879</v>
      </c>
      <c r="BD2089" t="n">
        <v>52.4757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92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2550</v>
      </c>
      <c r="F2090" t="n">
        <v>974680</v>
      </c>
      <c r="G2090" t="s">
        <v>74</v>
      </c>
      <c r="H2090" t="s">
        <v>75</v>
      </c>
      <c r="I2090" t="s"/>
      <c r="J2090" t="s">
        <v>74</v>
      </c>
      <c r="K2090" t="n">
        <v>105.45</v>
      </c>
      <c r="L2090" t="s">
        <v>76</v>
      </c>
      <c r="M2090" t="s"/>
      <c r="N2090" t="s">
        <v>158</v>
      </c>
      <c r="O2090" t="s">
        <v>78</v>
      </c>
      <c r="P2090" t="s">
        <v>2551</v>
      </c>
      <c r="Q2090" t="s"/>
      <c r="R2090" t="s">
        <v>79</v>
      </c>
      <c r="S2090" t="s">
        <v>2552</v>
      </c>
      <c r="T2090" t="s">
        <v>81</v>
      </c>
      <c r="U2090" t="s">
        <v>82</v>
      </c>
      <c r="V2090" t="s">
        <v>83</v>
      </c>
      <c r="W2090" t="s">
        <v>84</v>
      </c>
      <c r="X2090" t="s"/>
      <c r="Y2090" t="s">
        <v>85</v>
      </c>
      <c r="Z2090">
        <f>HYPERLINK("https://hotelmonitor-cachepage.eclerx.com/savepage/tk_15444276710482316_sr_2399.html","info")</f>
        <v/>
      </c>
      <c r="AA2090" t="n">
        <v>170011</v>
      </c>
      <c r="AB2090" t="s"/>
      <c r="AC2090" t="s"/>
      <c r="AD2090" t="s">
        <v>86</v>
      </c>
      <c r="AE2090" t="s"/>
      <c r="AF2090" t="s"/>
      <c r="AG2090" t="s"/>
      <c r="AH2090" t="s"/>
      <c r="AI2090" t="s"/>
      <c r="AJ2090" t="s"/>
      <c r="AK2090" t="s">
        <v>87</v>
      </c>
      <c r="AL2090" t="s"/>
      <c r="AM2090" t="s"/>
      <c r="AN2090" t="s">
        <v>88</v>
      </c>
      <c r="AO2090" t="s"/>
      <c r="AP2090" t="n">
        <v>475</v>
      </c>
      <c r="AQ2090" t="s">
        <v>89</v>
      </c>
      <c r="AR2090" t="s"/>
      <c r="AS2090" t="s"/>
      <c r="AT2090" t="s">
        <v>90</v>
      </c>
      <c r="AU2090" t="s"/>
      <c r="AV2090" t="s"/>
      <c r="AW2090" t="s"/>
      <c r="AX2090" t="s"/>
      <c r="AY2090" t="n">
        <v>1003373</v>
      </c>
      <c r="AZ2090" t="s">
        <v>2553</v>
      </c>
      <c r="BA2090" t="s"/>
      <c r="BB2090" t="n">
        <v>548826</v>
      </c>
      <c r="BC2090" t="n">
        <v>13.466236</v>
      </c>
      <c r="BD2090" t="n">
        <v>52.508868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92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2550</v>
      </c>
      <c r="F2091" t="n">
        <v>974680</v>
      </c>
      <c r="G2091" t="s">
        <v>74</v>
      </c>
      <c r="H2091" t="s">
        <v>75</v>
      </c>
      <c r="I2091" t="s"/>
      <c r="J2091" t="s">
        <v>74</v>
      </c>
      <c r="K2091" t="n">
        <v>111</v>
      </c>
      <c r="L2091" t="s">
        <v>76</v>
      </c>
      <c r="M2091" t="s"/>
      <c r="N2091" t="s">
        <v>113</v>
      </c>
      <c r="O2091" t="s">
        <v>78</v>
      </c>
      <c r="P2091" t="s">
        <v>2551</v>
      </c>
      <c r="Q2091" t="s"/>
      <c r="R2091" t="s">
        <v>79</v>
      </c>
      <c r="S2091" t="s">
        <v>779</v>
      </c>
      <c r="T2091" t="s">
        <v>81</v>
      </c>
      <c r="U2091" t="s">
        <v>82</v>
      </c>
      <c r="V2091" t="s">
        <v>83</v>
      </c>
      <c r="W2091" t="s">
        <v>84</v>
      </c>
      <c r="X2091" t="s"/>
      <c r="Y2091" t="s">
        <v>85</v>
      </c>
      <c r="Z2091">
        <f>HYPERLINK("https://hotelmonitor-cachepage.eclerx.com/savepage/tk_15444276710482316_sr_2399.html","info")</f>
        <v/>
      </c>
      <c r="AA2091" t="n">
        <v>170011</v>
      </c>
      <c r="AB2091" t="s"/>
      <c r="AC2091" t="s"/>
      <c r="AD2091" t="s">
        <v>86</v>
      </c>
      <c r="AE2091" t="s"/>
      <c r="AF2091" t="s"/>
      <c r="AG2091" t="s"/>
      <c r="AH2091" t="s"/>
      <c r="AI2091" t="s"/>
      <c r="AJ2091" t="s"/>
      <c r="AK2091" t="s">
        <v>87</v>
      </c>
      <c r="AL2091" t="s"/>
      <c r="AM2091" t="s"/>
      <c r="AN2091" t="s">
        <v>88</v>
      </c>
      <c r="AO2091" t="s"/>
      <c r="AP2091" t="n">
        <v>475</v>
      </c>
      <c r="AQ2091" t="s">
        <v>89</v>
      </c>
      <c r="AR2091" t="s"/>
      <c r="AS2091" t="s"/>
      <c r="AT2091" t="s">
        <v>90</v>
      </c>
      <c r="AU2091" t="s"/>
      <c r="AV2091" t="s"/>
      <c r="AW2091" t="s"/>
      <c r="AX2091" t="s"/>
      <c r="AY2091" t="n">
        <v>1003373</v>
      </c>
      <c r="AZ2091" t="s">
        <v>2553</v>
      </c>
      <c r="BA2091" t="s"/>
      <c r="BB2091" t="n">
        <v>548826</v>
      </c>
      <c r="BC2091" t="n">
        <v>13.466236</v>
      </c>
      <c r="BD2091" t="n">
        <v>52.508868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92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2550</v>
      </c>
      <c r="F2092" t="n">
        <v>974680</v>
      </c>
      <c r="G2092" t="s">
        <v>74</v>
      </c>
      <c r="H2092" t="s">
        <v>75</v>
      </c>
      <c r="I2092" t="s"/>
      <c r="J2092" t="s">
        <v>74</v>
      </c>
      <c r="K2092" t="n">
        <v>146</v>
      </c>
      <c r="L2092" t="s">
        <v>76</v>
      </c>
      <c r="M2092" t="s"/>
      <c r="N2092" t="s">
        <v>179</v>
      </c>
      <c r="O2092" t="s">
        <v>78</v>
      </c>
      <c r="P2092" t="s">
        <v>2551</v>
      </c>
      <c r="Q2092" t="s"/>
      <c r="R2092" t="s">
        <v>79</v>
      </c>
      <c r="S2092" t="s">
        <v>1828</v>
      </c>
      <c r="T2092" t="s">
        <v>81</v>
      </c>
      <c r="U2092" t="s">
        <v>82</v>
      </c>
      <c r="V2092" t="s">
        <v>83</v>
      </c>
      <c r="W2092" t="s">
        <v>84</v>
      </c>
      <c r="X2092" t="s"/>
      <c r="Y2092" t="s">
        <v>85</v>
      </c>
      <c r="Z2092">
        <f>HYPERLINK("https://hotelmonitor-cachepage.eclerx.com/savepage/tk_15444276710482316_sr_2399.html","info")</f>
        <v/>
      </c>
      <c r="AA2092" t="n">
        <v>170011</v>
      </c>
      <c r="AB2092" t="s"/>
      <c r="AC2092" t="s"/>
      <c r="AD2092" t="s">
        <v>86</v>
      </c>
      <c r="AE2092" t="s"/>
      <c r="AF2092" t="s"/>
      <c r="AG2092" t="s"/>
      <c r="AH2092" t="s"/>
      <c r="AI2092" t="s"/>
      <c r="AJ2092" t="s"/>
      <c r="AK2092" t="s">
        <v>87</v>
      </c>
      <c r="AL2092" t="s"/>
      <c r="AM2092" t="s"/>
      <c r="AN2092" t="s">
        <v>88</v>
      </c>
      <c r="AO2092" t="s"/>
      <c r="AP2092" t="n">
        <v>475</v>
      </c>
      <c r="AQ2092" t="s">
        <v>89</v>
      </c>
      <c r="AR2092" t="s"/>
      <c r="AS2092" t="s"/>
      <c r="AT2092" t="s">
        <v>90</v>
      </c>
      <c r="AU2092" t="s"/>
      <c r="AV2092" t="s"/>
      <c r="AW2092" t="s"/>
      <c r="AX2092" t="s"/>
      <c r="AY2092" t="n">
        <v>1003373</v>
      </c>
      <c r="AZ2092" t="s">
        <v>2553</v>
      </c>
      <c r="BA2092" t="s"/>
      <c r="BB2092" t="n">
        <v>548826</v>
      </c>
      <c r="BC2092" t="n">
        <v>13.466236</v>
      </c>
      <c r="BD2092" t="n">
        <v>52.508868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92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2550</v>
      </c>
      <c r="F2093" t="n">
        <v>974680</v>
      </c>
      <c r="G2093" t="s">
        <v>74</v>
      </c>
      <c r="H2093" t="s">
        <v>75</v>
      </c>
      <c r="I2093" t="s"/>
      <c r="J2093" t="s">
        <v>74</v>
      </c>
      <c r="K2093" t="n">
        <v>166</v>
      </c>
      <c r="L2093" t="s">
        <v>76</v>
      </c>
      <c r="M2093" t="s"/>
      <c r="N2093" t="s">
        <v>392</v>
      </c>
      <c r="O2093" t="s">
        <v>78</v>
      </c>
      <c r="P2093" t="s">
        <v>2551</v>
      </c>
      <c r="Q2093" t="s"/>
      <c r="R2093" t="s">
        <v>79</v>
      </c>
      <c r="S2093" t="s">
        <v>178</v>
      </c>
      <c r="T2093" t="s">
        <v>81</v>
      </c>
      <c r="U2093" t="s">
        <v>82</v>
      </c>
      <c r="V2093" t="s">
        <v>83</v>
      </c>
      <c r="W2093" t="s">
        <v>84</v>
      </c>
      <c r="X2093" t="s"/>
      <c r="Y2093" t="s">
        <v>85</v>
      </c>
      <c r="Z2093">
        <f>HYPERLINK("https://hotelmonitor-cachepage.eclerx.com/savepage/tk_15444276710482316_sr_2399.html","info")</f>
        <v/>
      </c>
      <c r="AA2093" t="n">
        <v>170011</v>
      </c>
      <c r="AB2093" t="s"/>
      <c r="AC2093" t="s"/>
      <c r="AD2093" t="s">
        <v>86</v>
      </c>
      <c r="AE2093" t="s"/>
      <c r="AF2093" t="s"/>
      <c r="AG2093" t="s"/>
      <c r="AH2093" t="s"/>
      <c r="AI2093" t="s"/>
      <c r="AJ2093" t="s"/>
      <c r="AK2093" t="s">
        <v>87</v>
      </c>
      <c r="AL2093" t="s"/>
      <c r="AM2093" t="s"/>
      <c r="AN2093" t="s">
        <v>88</v>
      </c>
      <c r="AO2093" t="s"/>
      <c r="AP2093" t="n">
        <v>475</v>
      </c>
      <c r="AQ2093" t="s">
        <v>89</v>
      </c>
      <c r="AR2093" t="s"/>
      <c r="AS2093" t="s"/>
      <c r="AT2093" t="s">
        <v>90</v>
      </c>
      <c r="AU2093" t="s"/>
      <c r="AV2093" t="s"/>
      <c r="AW2093" t="s"/>
      <c r="AX2093" t="s"/>
      <c r="AY2093" t="n">
        <v>1003373</v>
      </c>
      <c r="AZ2093" t="s">
        <v>2553</v>
      </c>
      <c r="BA2093" t="s"/>
      <c r="BB2093" t="n">
        <v>548826</v>
      </c>
      <c r="BC2093" t="n">
        <v>13.466236</v>
      </c>
      <c r="BD2093" t="n">
        <v>52.508868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92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2554</v>
      </c>
      <c r="F2094" t="n">
        <v>-1</v>
      </c>
      <c r="G2094" t="s">
        <v>74</v>
      </c>
      <c r="H2094" t="s">
        <v>75</v>
      </c>
      <c r="I2094" t="s"/>
      <c r="J2094" t="s">
        <v>74</v>
      </c>
      <c r="K2094" t="n">
        <v>57.37</v>
      </c>
      <c r="L2094" t="s">
        <v>76</v>
      </c>
      <c r="M2094" t="s"/>
      <c r="N2094" t="s">
        <v>158</v>
      </c>
      <c r="O2094" t="s">
        <v>78</v>
      </c>
      <c r="P2094" t="s">
        <v>2554</v>
      </c>
      <c r="Q2094" t="s"/>
      <c r="R2094" t="s">
        <v>79</v>
      </c>
      <c r="S2094" t="s">
        <v>2555</v>
      </c>
      <c r="T2094" t="s">
        <v>81</v>
      </c>
      <c r="U2094" t="s">
        <v>82</v>
      </c>
      <c r="V2094" t="s">
        <v>83</v>
      </c>
      <c r="W2094" t="s">
        <v>84</v>
      </c>
      <c r="X2094" t="s"/>
      <c r="Y2094" t="s">
        <v>85</v>
      </c>
      <c r="Z2094">
        <f>HYPERLINK("https://hotelmonitor-cachepage.eclerx.com/savepage/tk_15444261266445076_sr_2399.html","info")</f>
        <v/>
      </c>
      <c r="AA2094" t="n">
        <v>-4481132</v>
      </c>
      <c r="AB2094" t="s"/>
      <c r="AC2094" t="s"/>
      <c r="AD2094" t="s">
        <v>86</v>
      </c>
      <c r="AE2094" t="s"/>
      <c r="AF2094" t="s"/>
      <c r="AG2094" t="s"/>
      <c r="AH2094" t="s"/>
      <c r="AI2094" t="s"/>
      <c r="AJ2094" t="s"/>
      <c r="AK2094" t="s">
        <v>87</v>
      </c>
      <c r="AL2094" t="s"/>
      <c r="AM2094" t="s"/>
      <c r="AN2094" t="s">
        <v>88</v>
      </c>
      <c r="AO2094" t="s"/>
      <c r="AP2094" t="n">
        <v>17</v>
      </c>
      <c r="AQ2094" t="s">
        <v>89</v>
      </c>
      <c r="AR2094" t="s"/>
      <c r="AS2094" t="s"/>
      <c r="AT2094" t="s">
        <v>90</v>
      </c>
      <c r="AU2094" t="s"/>
      <c r="AV2094" t="s"/>
      <c r="AW2094" t="s"/>
      <c r="AX2094" t="s"/>
      <c r="AY2094" t="n">
        <v>4481132</v>
      </c>
      <c r="AZ2094" t="s">
        <v>2556</v>
      </c>
      <c r="BA2094" t="s"/>
      <c r="BB2094" t="n">
        <v>50949</v>
      </c>
      <c r="BC2094" t="n">
        <v>13.43304</v>
      </c>
      <c r="BD2094" t="n">
        <v>52.5121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92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2554</v>
      </c>
      <c r="F2095" t="n">
        <v>-1</v>
      </c>
      <c r="G2095" t="s">
        <v>74</v>
      </c>
      <c r="H2095" t="s">
        <v>75</v>
      </c>
      <c r="I2095" t="s"/>
      <c r="J2095" t="s">
        <v>74</v>
      </c>
      <c r="K2095" t="n">
        <v>67.5</v>
      </c>
      <c r="L2095" t="s">
        <v>76</v>
      </c>
      <c r="M2095" t="s"/>
      <c r="N2095" t="s">
        <v>113</v>
      </c>
      <c r="O2095" t="s">
        <v>78</v>
      </c>
      <c r="P2095" t="s">
        <v>2554</v>
      </c>
      <c r="Q2095" t="s"/>
      <c r="R2095" t="s">
        <v>79</v>
      </c>
      <c r="S2095" t="s">
        <v>1000</v>
      </c>
      <c r="T2095" t="s">
        <v>81</v>
      </c>
      <c r="U2095" t="s">
        <v>82</v>
      </c>
      <c r="V2095" t="s">
        <v>83</v>
      </c>
      <c r="W2095" t="s">
        <v>84</v>
      </c>
      <c r="X2095" t="s"/>
      <c r="Y2095" t="s">
        <v>85</v>
      </c>
      <c r="Z2095">
        <f>HYPERLINK("https://hotelmonitor-cachepage.eclerx.com/savepage/tk_15444261266445076_sr_2399.html","info")</f>
        <v/>
      </c>
      <c r="AA2095" t="n">
        <v>-4481132</v>
      </c>
      <c r="AB2095" t="s"/>
      <c r="AC2095" t="s"/>
      <c r="AD2095" t="s">
        <v>86</v>
      </c>
      <c r="AE2095" t="s"/>
      <c r="AF2095" t="s"/>
      <c r="AG2095" t="s"/>
      <c r="AH2095" t="s"/>
      <c r="AI2095" t="s"/>
      <c r="AJ2095" t="s"/>
      <c r="AK2095" t="s">
        <v>87</v>
      </c>
      <c r="AL2095" t="s"/>
      <c r="AM2095" t="s"/>
      <c r="AN2095" t="s">
        <v>88</v>
      </c>
      <c r="AO2095" t="s"/>
      <c r="AP2095" t="n">
        <v>17</v>
      </c>
      <c r="AQ2095" t="s">
        <v>89</v>
      </c>
      <c r="AR2095" t="s"/>
      <c r="AS2095" t="s"/>
      <c r="AT2095" t="s">
        <v>90</v>
      </c>
      <c r="AU2095" t="s"/>
      <c r="AV2095" t="s"/>
      <c r="AW2095" t="s"/>
      <c r="AX2095" t="s"/>
      <c r="AY2095" t="n">
        <v>4481132</v>
      </c>
      <c r="AZ2095" t="s">
        <v>2556</v>
      </c>
      <c r="BA2095" t="s"/>
      <c r="BB2095" t="n">
        <v>50949</v>
      </c>
      <c r="BC2095" t="n">
        <v>13.43304</v>
      </c>
      <c r="BD2095" t="n">
        <v>52.5121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92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2554</v>
      </c>
      <c r="F2096" t="n">
        <v>-1</v>
      </c>
      <c r="G2096" t="s">
        <v>74</v>
      </c>
      <c r="H2096" t="s">
        <v>75</v>
      </c>
      <c r="I2096" t="s"/>
      <c r="J2096" t="s">
        <v>74</v>
      </c>
      <c r="K2096" t="n">
        <v>77.5</v>
      </c>
      <c r="L2096" t="s">
        <v>76</v>
      </c>
      <c r="M2096" t="s"/>
      <c r="N2096" t="s">
        <v>129</v>
      </c>
      <c r="O2096" t="s">
        <v>78</v>
      </c>
      <c r="P2096" t="s">
        <v>2554</v>
      </c>
      <c r="Q2096" t="s"/>
      <c r="R2096" t="s">
        <v>79</v>
      </c>
      <c r="S2096" t="s">
        <v>436</v>
      </c>
      <c r="T2096" t="s">
        <v>81</v>
      </c>
      <c r="U2096" t="s">
        <v>82</v>
      </c>
      <c r="V2096" t="s">
        <v>83</v>
      </c>
      <c r="W2096" t="s">
        <v>84</v>
      </c>
      <c r="X2096" t="s"/>
      <c r="Y2096" t="s">
        <v>85</v>
      </c>
      <c r="Z2096">
        <f>HYPERLINK("https://hotelmonitor-cachepage.eclerx.com/savepage/tk_15444261266445076_sr_2399.html","info")</f>
        <v/>
      </c>
      <c r="AA2096" t="n">
        <v>-4481132</v>
      </c>
      <c r="AB2096" t="s"/>
      <c r="AC2096" t="s"/>
      <c r="AD2096" t="s">
        <v>86</v>
      </c>
      <c r="AE2096" t="s"/>
      <c r="AF2096" t="s"/>
      <c r="AG2096" t="s"/>
      <c r="AH2096" t="s"/>
      <c r="AI2096" t="s"/>
      <c r="AJ2096" t="s"/>
      <c r="AK2096" t="s">
        <v>87</v>
      </c>
      <c r="AL2096" t="s"/>
      <c r="AM2096" t="s"/>
      <c r="AN2096" t="s">
        <v>88</v>
      </c>
      <c r="AO2096" t="s"/>
      <c r="AP2096" t="n">
        <v>17</v>
      </c>
      <c r="AQ2096" t="s">
        <v>89</v>
      </c>
      <c r="AR2096" t="s"/>
      <c r="AS2096" t="s"/>
      <c r="AT2096" t="s">
        <v>90</v>
      </c>
      <c r="AU2096" t="s"/>
      <c r="AV2096" t="s"/>
      <c r="AW2096" t="s"/>
      <c r="AX2096" t="s"/>
      <c r="AY2096" t="n">
        <v>4481132</v>
      </c>
      <c r="AZ2096" t="s">
        <v>2556</v>
      </c>
      <c r="BA2096" t="s"/>
      <c r="BB2096" t="n">
        <v>50949</v>
      </c>
      <c r="BC2096" t="n">
        <v>13.43304</v>
      </c>
      <c r="BD2096" t="n">
        <v>52.5121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92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2557</v>
      </c>
      <c r="F2097" t="n">
        <v>-1</v>
      </c>
      <c r="G2097" t="s">
        <v>74</v>
      </c>
      <c r="H2097" t="s">
        <v>75</v>
      </c>
      <c r="I2097" t="s"/>
      <c r="J2097" t="s">
        <v>74</v>
      </c>
      <c r="K2097" t="n">
        <v>82.36</v>
      </c>
      <c r="L2097" t="s">
        <v>76</v>
      </c>
      <c r="M2097" t="s"/>
      <c r="N2097" t="s">
        <v>113</v>
      </c>
      <c r="O2097" t="s">
        <v>78</v>
      </c>
      <c r="P2097" t="s">
        <v>2557</v>
      </c>
      <c r="Q2097" t="s"/>
      <c r="R2097" t="s">
        <v>114</v>
      </c>
      <c r="S2097" t="s">
        <v>2558</v>
      </c>
      <c r="T2097" t="s">
        <v>81</v>
      </c>
      <c r="U2097" t="s">
        <v>82</v>
      </c>
      <c r="V2097" t="s">
        <v>83</v>
      </c>
      <c r="W2097" t="s">
        <v>108</v>
      </c>
      <c r="X2097" t="s"/>
      <c r="Y2097" t="s">
        <v>85</v>
      </c>
      <c r="Z2097">
        <f>HYPERLINK("https://hotelmonitor-cachepage.eclerx.com/savepage/tk_15444269028396418_sr_2399.html","info")</f>
        <v/>
      </c>
      <c r="AA2097" t="n">
        <v>-2071534</v>
      </c>
      <c r="AB2097" t="s"/>
      <c r="AC2097" t="s"/>
      <c r="AD2097" t="s">
        <v>86</v>
      </c>
      <c r="AE2097" t="s"/>
      <c r="AF2097" t="s"/>
      <c r="AG2097" t="s"/>
      <c r="AH2097" t="s"/>
      <c r="AI2097" t="s"/>
      <c r="AJ2097" t="s"/>
      <c r="AK2097" t="s">
        <v>87</v>
      </c>
      <c r="AL2097" t="s"/>
      <c r="AM2097" t="s"/>
      <c r="AN2097" t="s">
        <v>88</v>
      </c>
      <c r="AO2097" t="s"/>
      <c r="AP2097" t="n">
        <v>244</v>
      </c>
      <c r="AQ2097" t="s">
        <v>89</v>
      </c>
      <c r="AR2097" t="s"/>
      <c r="AS2097" t="s"/>
      <c r="AT2097" t="s">
        <v>90</v>
      </c>
      <c r="AU2097" t="s"/>
      <c r="AV2097" t="s"/>
      <c r="AW2097" t="s"/>
      <c r="AX2097" t="s"/>
      <c r="AY2097" t="n">
        <v>2071534</v>
      </c>
      <c r="AZ2097" t="s">
        <v>2559</v>
      </c>
      <c r="BA2097" t="s"/>
      <c r="BB2097" t="n">
        <v>57942</v>
      </c>
      <c r="BC2097" t="n">
        <v>13.27939</v>
      </c>
      <c r="BD2097" t="n">
        <v>52.5009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92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2560</v>
      </c>
      <c r="F2098" t="n">
        <v>2211910</v>
      </c>
      <c r="G2098" t="s">
        <v>74</v>
      </c>
      <c r="H2098" t="s">
        <v>75</v>
      </c>
      <c r="I2098" t="s"/>
      <c r="J2098" t="s">
        <v>74</v>
      </c>
      <c r="K2098" t="n">
        <v>60</v>
      </c>
      <c r="L2098" t="s">
        <v>76</v>
      </c>
      <c r="M2098" t="s"/>
      <c r="N2098" t="s">
        <v>404</v>
      </c>
      <c r="O2098" t="s">
        <v>78</v>
      </c>
      <c r="P2098" t="s">
        <v>2561</v>
      </c>
      <c r="Q2098" t="s"/>
      <c r="R2098" t="s">
        <v>114</v>
      </c>
      <c r="S2098" t="s">
        <v>656</v>
      </c>
      <c r="T2098" t="s">
        <v>81</v>
      </c>
      <c r="U2098" t="s">
        <v>82</v>
      </c>
      <c r="V2098" t="s">
        <v>83</v>
      </c>
      <c r="W2098" t="s">
        <v>84</v>
      </c>
      <c r="X2098" t="s"/>
      <c r="Y2098" t="s">
        <v>85</v>
      </c>
      <c r="Z2098">
        <f>HYPERLINK("https://hotelmonitor-cachepage.eclerx.com/savepage/tk_15444261701757774_sr_2399.html","info")</f>
        <v/>
      </c>
      <c r="AA2098" t="n">
        <v>228049</v>
      </c>
      <c r="AB2098" t="s"/>
      <c r="AC2098" t="s"/>
      <c r="AD2098" t="s">
        <v>86</v>
      </c>
      <c r="AE2098" t="s"/>
      <c r="AF2098" t="s"/>
      <c r="AG2098" t="s"/>
      <c r="AH2098" t="s"/>
      <c r="AI2098" t="s"/>
      <c r="AJ2098" t="s"/>
      <c r="AK2098" t="s">
        <v>87</v>
      </c>
      <c r="AL2098" t="s"/>
      <c r="AM2098" t="s"/>
      <c r="AN2098" t="s">
        <v>88</v>
      </c>
      <c r="AO2098" t="s"/>
      <c r="AP2098" t="n">
        <v>31</v>
      </c>
      <c r="AQ2098" t="s">
        <v>89</v>
      </c>
      <c r="AR2098" t="s"/>
      <c r="AS2098" t="s"/>
      <c r="AT2098" t="s">
        <v>90</v>
      </c>
      <c r="AU2098" t="s"/>
      <c r="AV2098" t="s"/>
      <c r="AW2098" t="s"/>
      <c r="AX2098" t="s"/>
      <c r="AY2098" t="n">
        <v>2071482</v>
      </c>
      <c r="AZ2098" t="s">
        <v>2562</v>
      </c>
      <c r="BA2098" t="s"/>
      <c r="BB2098" t="n">
        <v>159767</v>
      </c>
      <c r="BC2098" t="n">
        <v>13.316404</v>
      </c>
      <c r="BD2098" t="n">
        <v>52.489066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92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2560</v>
      </c>
      <c r="F2099" t="n">
        <v>2211910</v>
      </c>
      <c r="G2099" t="s">
        <v>74</v>
      </c>
      <c r="H2099" t="s">
        <v>75</v>
      </c>
      <c r="I2099" t="s"/>
      <c r="J2099" t="s">
        <v>74</v>
      </c>
      <c r="K2099" t="n">
        <v>66</v>
      </c>
      <c r="L2099" t="s">
        <v>76</v>
      </c>
      <c r="M2099" t="s"/>
      <c r="N2099" t="s">
        <v>406</v>
      </c>
      <c r="O2099" t="s">
        <v>78</v>
      </c>
      <c r="P2099" t="s">
        <v>2561</v>
      </c>
      <c r="Q2099" t="s"/>
      <c r="R2099" t="s">
        <v>114</v>
      </c>
      <c r="S2099" t="s">
        <v>292</v>
      </c>
      <c r="T2099" t="s">
        <v>81</v>
      </c>
      <c r="U2099" t="s">
        <v>82</v>
      </c>
      <c r="V2099" t="s">
        <v>83</v>
      </c>
      <c r="W2099" t="s">
        <v>84</v>
      </c>
      <c r="X2099" t="s"/>
      <c r="Y2099" t="s">
        <v>85</v>
      </c>
      <c r="Z2099">
        <f>HYPERLINK("https://hotelmonitor-cachepage.eclerx.com/savepage/tk_15444261701757774_sr_2399.html","info")</f>
        <v/>
      </c>
      <c r="AA2099" t="n">
        <v>228049</v>
      </c>
      <c r="AB2099" t="s"/>
      <c r="AC2099" t="s"/>
      <c r="AD2099" t="s">
        <v>86</v>
      </c>
      <c r="AE2099" t="s"/>
      <c r="AF2099" t="s"/>
      <c r="AG2099" t="s"/>
      <c r="AH2099" t="s"/>
      <c r="AI2099" t="s"/>
      <c r="AJ2099" t="s"/>
      <c r="AK2099" t="s">
        <v>87</v>
      </c>
      <c r="AL2099" t="s"/>
      <c r="AM2099" t="s"/>
      <c r="AN2099" t="s">
        <v>88</v>
      </c>
      <c r="AO2099" t="s"/>
      <c r="AP2099" t="n">
        <v>31</v>
      </c>
      <c r="AQ2099" t="s">
        <v>89</v>
      </c>
      <c r="AR2099" t="s"/>
      <c r="AS2099" t="s"/>
      <c r="AT2099" t="s">
        <v>90</v>
      </c>
      <c r="AU2099" t="s"/>
      <c r="AV2099" t="s"/>
      <c r="AW2099" t="s"/>
      <c r="AX2099" t="s"/>
      <c r="AY2099" t="n">
        <v>2071482</v>
      </c>
      <c r="AZ2099" t="s">
        <v>2562</v>
      </c>
      <c r="BA2099" t="s"/>
      <c r="BB2099" t="n">
        <v>159767</v>
      </c>
      <c r="BC2099" t="n">
        <v>13.316404</v>
      </c>
      <c r="BD2099" t="n">
        <v>52.489066</v>
      </c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92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2560</v>
      </c>
      <c r="F2100" t="n">
        <v>2211910</v>
      </c>
      <c r="G2100" t="s">
        <v>74</v>
      </c>
      <c r="H2100" t="s">
        <v>75</v>
      </c>
      <c r="I2100" t="s"/>
      <c r="J2100" t="s">
        <v>74</v>
      </c>
      <c r="K2100" t="n">
        <v>60</v>
      </c>
      <c r="L2100" t="s">
        <v>76</v>
      </c>
      <c r="M2100" t="s"/>
      <c r="N2100" t="s">
        <v>2563</v>
      </c>
      <c r="O2100" t="s">
        <v>78</v>
      </c>
      <c r="P2100" t="s">
        <v>2561</v>
      </c>
      <c r="Q2100" t="s"/>
      <c r="R2100" t="s">
        <v>114</v>
      </c>
      <c r="S2100" t="s">
        <v>656</v>
      </c>
      <c r="T2100" t="s">
        <v>81</v>
      </c>
      <c r="U2100" t="s">
        <v>82</v>
      </c>
      <c r="V2100" t="s">
        <v>83</v>
      </c>
      <c r="W2100" t="s">
        <v>84</v>
      </c>
      <c r="X2100" t="s"/>
      <c r="Y2100" t="s">
        <v>85</v>
      </c>
      <c r="Z2100">
        <f>HYPERLINK("https://hotelmonitor-cachepage.eclerx.com/savepage/tk_15444261701757774_sr_2399.html","info")</f>
        <v/>
      </c>
      <c r="AA2100" t="n">
        <v>228049</v>
      </c>
      <c r="AB2100" t="s"/>
      <c r="AC2100" t="s"/>
      <c r="AD2100" t="s">
        <v>86</v>
      </c>
      <c r="AE2100" t="s"/>
      <c r="AF2100" t="s"/>
      <c r="AG2100" t="s"/>
      <c r="AH2100" t="s"/>
      <c r="AI2100" t="s"/>
      <c r="AJ2100" t="s"/>
      <c r="AK2100" t="s">
        <v>87</v>
      </c>
      <c r="AL2100" t="s"/>
      <c r="AM2100" t="s"/>
      <c r="AN2100" t="s">
        <v>88</v>
      </c>
      <c r="AO2100" t="s"/>
      <c r="AP2100" t="n">
        <v>31</v>
      </c>
      <c r="AQ2100" t="s">
        <v>89</v>
      </c>
      <c r="AR2100" t="s"/>
      <c r="AS2100" t="s"/>
      <c r="AT2100" t="s">
        <v>90</v>
      </c>
      <c r="AU2100" t="s"/>
      <c r="AV2100" t="s"/>
      <c r="AW2100" t="s"/>
      <c r="AX2100" t="s"/>
      <c r="AY2100" t="n">
        <v>2071482</v>
      </c>
      <c r="AZ2100" t="s">
        <v>2562</v>
      </c>
      <c r="BA2100" t="s"/>
      <c r="BB2100" t="n">
        <v>159767</v>
      </c>
      <c r="BC2100" t="n">
        <v>13.316404</v>
      </c>
      <c r="BD2100" t="n">
        <v>52.489066</v>
      </c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92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2560</v>
      </c>
      <c r="F2101" t="n">
        <v>2211910</v>
      </c>
      <c r="G2101" t="s">
        <v>74</v>
      </c>
      <c r="H2101" t="s">
        <v>75</v>
      </c>
      <c r="I2101" t="s"/>
      <c r="J2101" t="s">
        <v>74</v>
      </c>
      <c r="K2101" t="n">
        <v>60</v>
      </c>
      <c r="L2101" t="s">
        <v>76</v>
      </c>
      <c r="M2101" t="s"/>
      <c r="N2101" t="s">
        <v>398</v>
      </c>
      <c r="O2101" t="s">
        <v>78</v>
      </c>
      <c r="P2101" t="s">
        <v>2561</v>
      </c>
      <c r="Q2101" t="s"/>
      <c r="R2101" t="s">
        <v>114</v>
      </c>
      <c r="S2101" t="s">
        <v>656</v>
      </c>
      <c r="T2101" t="s">
        <v>81</v>
      </c>
      <c r="U2101" t="s">
        <v>82</v>
      </c>
      <c r="V2101" t="s">
        <v>83</v>
      </c>
      <c r="W2101" t="s">
        <v>84</v>
      </c>
      <c r="X2101" t="s"/>
      <c r="Y2101" t="s">
        <v>85</v>
      </c>
      <c r="Z2101">
        <f>HYPERLINK("https://hotelmonitor-cachepage.eclerx.com/savepage/tk_15444261701757774_sr_2399.html","info")</f>
        <v/>
      </c>
      <c r="AA2101" t="n">
        <v>228049</v>
      </c>
      <c r="AB2101" t="s"/>
      <c r="AC2101" t="s"/>
      <c r="AD2101" t="s">
        <v>86</v>
      </c>
      <c r="AE2101" t="s"/>
      <c r="AF2101" t="s"/>
      <c r="AG2101" t="s"/>
      <c r="AH2101" t="s"/>
      <c r="AI2101" t="s"/>
      <c r="AJ2101" t="s"/>
      <c r="AK2101" t="s">
        <v>87</v>
      </c>
      <c r="AL2101" t="s"/>
      <c r="AM2101" t="s"/>
      <c r="AN2101" t="s">
        <v>88</v>
      </c>
      <c r="AO2101" t="s"/>
      <c r="AP2101" t="n">
        <v>31</v>
      </c>
      <c r="AQ2101" t="s">
        <v>89</v>
      </c>
      <c r="AR2101" t="s"/>
      <c r="AS2101" t="s"/>
      <c r="AT2101" t="s">
        <v>90</v>
      </c>
      <c r="AU2101" t="s"/>
      <c r="AV2101" t="s"/>
      <c r="AW2101" t="s"/>
      <c r="AX2101" t="s"/>
      <c r="AY2101" t="n">
        <v>2071482</v>
      </c>
      <c r="AZ2101" t="s">
        <v>2562</v>
      </c>
      <c r="BA2101" t="s"/>
      <c r="BB2101" t="n">
        <v>159767</v>
      </c>
      <c r="BC2101" t="n">
        <v>13.316404</v>
      </c>
      <c r="BD2101" t="n">
        <v>52.489066</v>
      </c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92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2560</v>
      </c>
      <c r="F2102" t="n">
        <v>2211910</v>
      </c>
      <c r="G2102" t="s">
        <v>74</v>
      </c>
      <c r="H2102" t="s">
        <v>75</v>
      </c>
      <c r="I2102" t="s"/>
      <c r="J2102" t="s">
        <v>74</v>
      </c>
      <c r="K2102" t="n">
        <v>60</v>
      </c>
      <c r="L2102" t="s">
        <v>76</v>
      </c>
      <c r="M2102" t="s"/>
      <c r="N2102" t="s">
        <v>409</v>
      </c>
      <c r="O2102" t="s">
        <v>78</v>
      </c>
      <c r="P2102" t="s">
        <v>2561</v>
      </c>
      <c r="Q2102" t="s"/>
      <c r="R2102" t="s">
        <v>114</v>
      </c>
      <c r="S2102" t="s">
        <v>656</v>
      </c>
      <c r="T2102" t="s">
        <v>81</v>
      </c>
      <c r="U2102" t="s">
        <v>82</v>
      </c>
      <c r="V2102" t="s">
        <v>83</v>
      </c>
      <c r="W2102" t="s">
        <v>84</v>
      </c>
      <c r="X2102" t="s"/>
      <c r="Y2102" t="s">
        <v>85</v>
      </c>
      <c r="Z2102">
        <f>HYPERLINK("https://hotelmonitor-cachepage.eclerx.com/savepage/tk_15444261701757774_sr_2399.html","info")</f>
        <v/>
      </c>
      <c r="AA2102" t="n">
        <v>228049</v>
      </c>
      <c r="AB2102" t="s"/>
      <c r="AC2102" t="s"/>
      <c r="AD2102" t="s">
        <v>86</v>
      </c>
      <c r="AE2102" t="s"/>
      <c r="AF2102" t="s"/>
      <c r="AG2102" t="s"/>
      <c r="AH2102" t="s"/>
      <c r="AI2102" t="s"/>
      <c r="AJ2102" t="s"/>
      <c r="AK2102" t="s">
        <v>87</v>
      </c>
      <c r="AL2102" t="s"/>
      <c r="AM2102" t="s"/>
      <c r="AN2102" t="s">
        <v>88</v>
      </c>
      <c r="AO2102" t="s"/>
      <c r="AP2102" t="n">
        <v>31</v>
      </c>
      <c r="AQ2102" t="s">
        <v>89</v>
      </c>
      <c r="AR2102" t="s"/>
      <c r="AS2102" t="s"/>
      <c r="AT2102" t="s">
        <v>90</v>
      </c>
      <c r="AU2102" t="s"/>
      <c r="AV2102" t="s"/>
      <c r="AW2102" t="s"/>
      <c r="AX2102" t="s"/>
      <c r="AY2102" t="n">
        <v>2071482</v>
      </c>
      <c r="AZ2102" t="s">
        <v>2562</v>
      </c>
      <c r="BA2102" t="s"/>
      <c r="BB2102" t="n">
        <v>159767</v>
      </c>
      <c r="BC2102" t="n">
        <v>13.316404</v>
      </c>
      <c r="BD2102" t="n">
        <v>52.489066</v>
      </c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92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2560</v>
      </c>
      <c r="F2103" t="n">
        <v>2211910</v>
      </c>
      <c r="G2103" t="s">
        <v>74</v>
      </c>
      <c r="H2103" t="s">
        <v>75</v>
      </c>
      <c r="I2103" t="s"/>
      <c r="J2103" t="s">
        <v>74</v>
      </c>
      <c r="K2103" t="n">
        <v>60</v>
      </c>
      <c r="L2103" t="s">
        <v>76</v>
      </c>
      <c r="M2103" t="s"/>
      <c r="N2103" t="s">
        <v>2563</v>
      </c>
      <c r="O2103" t="s">
        <v>78</v>
      </c>
      <c r="P2103" t="s">
        <v>2561</v>
      </c>
      <c r="Q2103" t="s"/>
      <c r="R2103" t="s">
        <v>114</v>
      </c>
      <c r="S2103" t="s">
        <v>656</v>
      </c>
      <c r="T2103" t="s">
        <v>81</v>
      </c>
      <c r="U2103" t="s">
        <v>82</v>
      </c>
      <c r="V2103" t="s">
        <v>83</v>
      </c>
      <c r="W2103" t="s">
        <v>84</v>
      </c>
      <c r="X2103" t="s"/>
      <c r="Y2103" t="s">
        <v>85</v>
      </c>
      <c r="Z2103">
        <f>HYPERLINK("https://hotelmonitor-cachepage.eclerx.com/savepage/tk_15444261701757774_sr_2399.html","info")</f>
        <v/>
      </c>
      <c r="AA2103" t="n">
        <v>228049</v>
      </c>
      <c r="AB2103" t="s"/>
      <c r="AC2103" t="s"/>
      <c r="AD2103" t="s">
        <v>86</v>
      </c>
      <c r="AE2103" t="s"/>
      <c r="AF2103" t="s"/>
      <c r="AG2103" t="s"/>
      <c r="AH2103" t="s"/>
      <c r="AI2103" t="s"/>
      <c r="AJ2103" t="s"/>
      <c r="AK2103" t="s">
        <v>87</v>
      </c>
      <c r="AL2103" t="s"/>
      <c r="AM2103" t="s"/>
      <c r="AN2103" t="s">
        <v>88</v>
      </c>
      <c r="AO2103" t="s"/>
      <c r="AP2103" t="n">
        <v>31</v>
      </c>
      <c r="AQ2103" t="s">
        <v>89</v>
      </c>
      <c r="AR2103" t="s"/>
      <c r="AS2103" t="s"/>
      <c r="AT2103" t="s">
        <v>90</v>
      </c>
      <c r="AU2103" t="s"/>
      <c r="AV2103" t="s"/>
      <c r="AW2103" t="s"/>
      <c r="AX2103" t="s"/>
      <c r="AY2103" t="n">
        <v>2071482</v>
      </c>
      <c r="AZ2103" t="s">
        <v>2562</v>
      </c>
      <c r="BA2103" t="s"/>
      <c r="BB2103" t="n">
        <v>159767</v>
      </c>
      <c r="BC2103" t="n">
        <v>13.316404</v>
      </c>
      <c r="BD2103" t="n">
        <v>52.489066</v>
      </c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92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2560</v>
      </c>
      <c r="F2104" t="n">
        <v>2211910</v>
      </c>
      <c r="G2104" t="s">
        <v>74</v>
      </c>
      <c r="H2104" t="s">
        <v>75</v>
      </c>
      <c r="I2104" t="s"/>
      <c r="J2104" t="s">
        <v>74</v>
      </c>
      <c r="K2104" t="n">
        <v>60</v>
      </c>
      <c r="L2104" t="s">
        <v>76</v>
      </c>
      <c r="M2104" t="s"/>
      <c r="N2104" t="s">
        <v>398</v>
      </c>
      <c r="O2104" t="s">
        <v>78</v>
      </c>
      <c r="P2104" t="s">
        <v>2561</v>
      </c>
      <c r="Q2104" t="s"/>
      <c r="R2104" t="s">
        <v>114</v>
      </c>
      <c r="S2104" t="s">
        <v>656</v>
      </c>
      <c r="T2104" t="s">
        <v>81</v>
      </c>
      <c r="U2104" t="s">
        <v>82</v>
      </c>
      <c r="V2104" t="s">
        <v>83</v>
      </c>
      <c r="W2104" t="s">
        <v>84</v>
      </c>
      <c r="X2104" t="s"/>
      <c r="Y2104" t="s">
        <v>85</v>
      </c>
      <c r="Z2104">
        <f>HYPERLINK("https://hotelmonitor-cachepage.eclerx.com/savepage/tk_15444261701757774_sr_2399.html","info")</f>
        <v/>
      </c>
      <c r="AA2104" t="n">
        <v>228049</v>
      </c>
      <c r="AB2104" t="s"/>
      <c r="AC2104" t="s"/>
      <c r="AD2104" t="s">
        <v>86</v>
      </c>
      <c r="AE2104" t="s"/>
      <c r="AF2104" t="s"/>
      <c r="AG2104" t="s"/>
      <c r="AH2104" t="s"/>
      <c r="AI2104" t="s"/>
      <c r="AJ2104" t="s"/>
      <c r="AK2104" t="s">
        <v>87</v>
      </c>
      <c r="AL2104" t="s"/>
      <c r="AM2104" t="s"/>
      <c r="AN2104" t="s">
        <v>88</v>
      </c>
      <c r="AO2104" t="s"/>
      <c r="AP2104" t="n">
        <v>31</v>
      </c>
      <c r="AQ2104" t="s">
        <v>89</v>
      </c>
      <c r="AR2104" t="s"/>
      <c r="AS2104" t="s"/>
      <c r="AT2104" t="s">
        <v>90</v>
      </c>
      <c r="AU2104" t="s"/>
      <c r="AV2104" t="s"/>
      <c r="AW2104" t="s"/>
      <c r="AX2104" t="s"/>
      <c r="AY2104" t="n">
        <v>2071482</v>
      </c>
      <c r="AZ2104" t="s">
        <v>2562</v>
      </c>
      <c r="BA2104" t="s"/>
      <c r="BB2104" t="n">
        <v>159767</v>
      </c>
      <c r="BC2104" t="n">
        <v>13.316404</v>
      </c>
      <c r="BD2104" t="n">
        <v>52.489066</v>
      </c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92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2560</v>
      </c>
      <c r="F2105" t="n">
        <v>2211910</v>
      </c>
      <c r="G2105" t="s">
        <v>74</v>
      </c>
      <c r="H2105" t="s">
        <v>75</v>
      </c>
      <c r="I2105" t="s"/>
      <c r="J2105" t="s">
        <v>74</v>
      </c>
      <c r="K2105" t="n">
        <v>60</v>
      </c>
      <c r="L2105" t="s">
        <v>76</v>
      </c>
      <c r="M2105" t="s"/>
      <c r="N2105" t="s">
        <v>409</v>
      </c>
      <c r="O2105" t="s">
        <v>78</v>
      </c>
      <c r="P2105" t="s">
        <v>2561</v>
      </c>
      <c r="Q2105" t="s"/>
      <c r="R2105" t="s">
        <v>114</v>
      </c>
      <c r="S2105" t="s">
        <v>656</v>
      </c>
      <c r="T2105" t="s">
        <v>81</v>
      </c>
      <c r="U2105" t="s">
        <v>82</v>
      </c>
      <c r="V2105" t="s">
        <v>83</v>
      </c>
      <c r="W2105" t="s">
        <v>84</v>
      </c>
      <c r="X2105" t="s"/>
      <c r="Y2105" t="s">
        <v>85</v>
      </c>
      <c r="Z2105">
        <f>HYPERLINK("https://hotelmonitor-cachepage.eclerx.com/savepage/tk_15444261701757774_sr_2399.html","info")</f>
        <v/>
      </c>
      <c r="AA2105" t="n">
        <v>228049</v>
      </c>
      <c r="AB2105" t="s"/>
      <c r="AC2105" t="s"/>
      <c r="AD2105" t="s">
        <v>86</v>
      </c>
      <c r="AE2105" t="s"/>
      <c r="AF2105" t="s"/>
      <c r="AG2105" t="s"/>
      <c r="AH2105" t="s"/>
      <c r="AI2105" t="s"/>
      <c r="AJ2105" t="s"/>
      <c r="AK2105" t="s">
        <v>87</v>
      </c>
      <c r="AL2105" t="s"/>
      <c r="AM2105" t="s"/>
      <c r="AN2105" t="s">
        <v>88</v>
      </c>
      <c r="AO2105" t="s"/>
      <c r="AP2105" t="n">
        <v>31</v>
      </c>
      <c r="AQ2105" t="s">
        <v>89</v>
      </c>
      <c r="AR2105" t="s"/>
      <c r="AS2105" t="s"/>
      <c r="AT2105" t="s">
        <v>90</v>
      </c>
      <c r="AU2105" t="s"/>
      <c r="AV2105" t="s"/>
      <c r="AW2105" t="s"/>
      <c r="AX2105" t="s"/>
      <c r="AY2105" t="n">
        <v>2071482</v>
      </c>
      <c r="AZ2105" t="s">
        <v>2562</v>
      </c>
      <c r="BA2105" t="s"/>
      <c r="BB2105" t="n">
        <v>159767</v>
      </c>
      <c r="BC2105" t="n">
        <v>13.316404</v>
      </c>
      <c r="BD2105" t="n">
        <v>52.489066</v>
      </c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92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2560</v>
      </c>
      <c r="F2106" t="n">
        <v>2211910</v>
      </c>
      <c r="G2106" t="s">
        <v>74</v>
      </c>
      <c r="H2106" t="s">
        <v>75</v>
      </c>
      <c r="I2106" t="s"/>
      <c r="J2106" t="s">
        <v>74</v>
      </c>
      <c r="K2106" t="n">
        <v>60</v>
      </c>
      <c r="L2106" t="s">
        <v>76</v>
      </c>
      <c r="M2106" t="s"/>
      <c r="N2106" t="s">
        <v>2563</v>
      </c>
      <c r="O2106" t="s">
        <v>78</v>
      </c>
      <c r="P2106" t="s">
        <v>2561</v>
      </c>
      <c r="Q2106" t="s"/>
      <c r="R2106" t="s">
        <v>114</v>
      </c>
      <c r="S2106" t="s">
        <v>656</v>
      </c>
      <c r="T2106" t="s">
        <v>81</v>
      </c>
      <c r="U2106" t="s">
        <v>82</v>
      </c>
      <c r="V2106" t="s">
        <v>83</v>
      </c>
      <c r="W2106" t="s">
        <v>84</v>
      </c>
      <c r="X2106" t="s"/>
      <c r="Y2106" t="s">
        <v>85</v>
      </c>
      <c r="Z2106">
        <f>HYPERLINK("https://hotelmonitor-cachepage.eclerx.com/savepage/tk_15444261701757774_sr_2399.html","info")</f>
        <v/>
      </c>
      <c r="AA2106" t="n">
        <v>228049</v>
      </c>
      <c r="AB2106" t="s"/>
      <c r="AC2106" t="s"/>
      <c r="AD2106" t="s">
        <v>86</v>
      </c>
      <c r="AE2106" t="s"/>
      <c r="AF2106" t="s"/>
      <c r="AG2106" t="s"/>
      <c r="AH2106" t="s"/>
      <c r="AI2106" t="s"/>
      <c r="AJ2106" t="s"/>
      <c r="AK2106" t="s">
        <v>87</v>
      </c>
      <c r="AL2106" t="s"/>
      <c r="AM2106" t="s"/>
      <c r="AN2106" t="s">
        <v>88</v>
      </c>
      <c r="AO2106" t="s"/>
      <c r="AP2106" t="n">
        <v>31</v>
      </c>
      <c r="AQ2106" t="s">
        <v>89</v>
      </c>
      <c r="AR2106" t="s"/>
      <c r="AS2106" t="s"/>
      <c r="AT2106" t="s">
        <v>90</v>
      </c>
      <c r="AU2106" t="s"/>
      <c r="AV2106" t="s"/>
      <c r="AW2106" t="s"/>
      <c r="AX2106" t="s"/>
      <c r="AY2106" t="n">
        <v>2071482</v>
      </c>
      <c r="AZ2106" t="s">
        <v>2562</v>
      </c>
      <c r="BA2106" t="s"/>
      <c r="BB2106" t="n">
        <v>159767</v>
      </c>
      <c r="BC2106" t="n">
        <v>13.316404</v>
      </c>
      <c r="BD2106" t="n">
        <v>52.489066</v>
      </c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92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2560</v>
      </c>
      <c r="F2107" t="n">
        <v>2211910</v>
      </c>
      <c r="G2107" t="s">
        <v>74</v>
      </c>
      <c r="H2107" t="s">
        <v>75</v>
      </c>
      <c r="I2107" t="s"/>
      <c r="J2107" t="s">
        <v>74</v>
      </c>
      <c r="K2107" t="n">
        <v>60</v>
      </c>
      <c r="L2107" t="s">
        <v>76</v>
      </c>
      <c r="M2107" t="s"/>
      <c r="N2107" t="s">
        <v>398</v>
      </c>
      <c r="O2107" t="s">
        <v>78</v>
      </c>
      <c r="P2107" t="s">
        <v>2561</v>
      </c>
      <c r="Q2107" t="s"/>
      <c r="R2107" t="s">
        <v>114</v>
      </c>
      <c r="S2107" t="s">
        <v>656</v>
      </c>
      <c r="T2107" t="s">
        <v>81</v>
      </c>
      <c r="U2107" t="s">
        <v>82</v>
      </c>
      <c r="V2107" t="s">
        <v>83</v>
      </c>
      <c r="W2107" t="s">
        <v>84</v>
      </c>
      <c r="X2107" t="s"/>
      <c r="Y2107" t="s">
        <v>85</v>
      </c>
      <c r="Z2107">
        <f>HYPERLINK("https://hotelmonitor-cachepage.eclerx.com/savepage/tk_15444261701757774_sr_2399.html","info")</f>
        <v/>
      </c>
      <c r="AA2107" t="n">
        <v>228049</v>
      </c>
      <c r="AB2107" t="s"/>
      <c r="AC2107" t="s"/>
      <c r="AD2107" t="s">
        <v>86</v>
      </c>
      <c r="AE2107" t="s"/>
      <c r="AF2107" t="s"/>
      <c r="AG2107" t="s"/>
      <c r="AH2107" t="s"/>
      <c r="AI2107" t="s"/>
      <c r="AJ2107" t="s"/>
      <c r="AK2107" t="s">
        <v>87</v>
      </c>
      <c r="AL2107" t="s"/>
      <c r="AM2107" t="s"/>
      <c r="AN2107" t="s">
        <v>88</v>
      </c>
      <c r="AO2107" t="s"/>
      <c r="AP2107" t="n">
        <v>31</v>
      </c>
      <c r="AQ2107" t="s">
        <v>89</v>
      </c>
      <c r="AR2107" t="s"/>
      <c r="AS2107" t="s"/>
      <c r="AT2107" t="s">
        <v>90</v>
      </c>
      <c r="AU2107" t="s"/>
      <c r="AV2107" t="s"/>
      <c r="AW2107" t="s"/>
      <c r="AX2107" t="s"/>
      <c r="AY2107" t="n">
        <v>2071482</v>
      </c>
      <c r="AZ2107" t="s">
        <v>2562</v>
      </c>
      <c r="BA2107" t="s"/>
      <c r="BB2107" t="n">
        <v>159767</v>
      </c>
      <c r="BC2107" t="n">
        <v>13.316404</v>
      </c>
      <c r="BD2107" t="n">
        <v>52.489066</v>
      </c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92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2560</v>
      </c>
      <c r="F2108" t="n">
        <v>2211910</v>
      </c>
      <c r="G2108" t="s">
        <v>74</v>
      </c>
      <c r="H2108" t="s">
        <v>75</v>
      </c>
      <c r="I2108" t="s"/>
      <c r="J2108" t="s">
        <v>74</v>
      </c>
      <c r="K2108" t="n">
        <v>66</v>
      </c>
      <c r="L2108" t="s">
        <v>76</v>
      </c>
      <c r="M2108" t="s"/>
      <c r="N2108" t="s">
        <v>2564</v>
      </c>
      <c r="O2108" t="s">
        <v>78</v>
      </c>
      <c r="P2108" t="s">
        <v>2561</v>
      </c>
      <c r="Q2108" t="s"/>
      <c r="R2108" t="s">
        <v>114</v>
      </c>
      <c r="S2108" t="s">
        <v>292</v>
      </c>
      <c r="T2108" t="s">
        <v>81</v>
      </c>
      <c r="U2108" t="s">
        <v>82</v>
      </c>
      <c r="V2108" t="s">
        <v>83</v>
      </c>
      <c r="W2108" t="s">
        <v>84</v>
      </c>
      <c r="X2108" t="s"/>
      <c r="Y2108" t="s">
        <v>85</v>
      </c>
      <c r="Z2108">
        <f>HYPERLINK("https://hotelmonitor-cachepage.eclerx.com/savepage/tk_15444261701757774_sr_2399.html","info")</f>
        <v/>
      </c>
      <c r="AA2108" t="n">
        <v>228049</v>
      </c>
      <c r="AB2108" t="s"/>
      <c r="AC2108" t="s"/>
      <c r="AD2108" t="s">
        <v>86</v>
      </c>
      <c r="AE2108" t="s"/>
      <c r="AF2108" t="s"/>
      <c r="AG2108" t="s"/>
      <c r="AH2108" t="s"/>
      <c r="AI2108" t="s"/>
      <c r="AJ2108" t="s"/>
      <c r="AK2108" t="s">
        <v>87</v>
      </c>
      <c r="AL2108" t="s"/>
      <c r="AM2108" t="s"/>
      <c r="AN2108" t="s">
        <v>88</v>
      </c>
      <c r="AO2108" t="s"/>
      <c r="AP2108" t="n">
        <v>31</v>
      </c>
      <c r="AQ2108" t="s">
        <v>89</v>
      </c>
      <c r="AR2108" t="s"/>
      <c r="AS2108" t="s"/>
      <c r="AT2108" t="s">
        <v>90</v>
      </c>
      <c r="AU2108" t="s"/>
      <c r="AV2108" t="s"/>
      <c r="AW2108" t="s"/>
      <c r="AX2108" t="s"/>
      <c r="AY2108" t="n">
        <v>2071482</v>
      </c>
      <c r="AZ2108" t="s">
        <v>2562</v>
      </c>
      <c r="BA2108" t="s"/>
      <c r="BB2108" t="n">
        <v>159767</v>
      </c>
      <c r="BC2108" t="n">
        <v>13.316404</v>
      </c>
      <c r="BD2108" t="n">
        <v>52.489066</v>
      </c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92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2560</v>
      </c>
      <c r="F2109" t="n">
        <v>2211910</v>
      </c>
      <c r="G2109" t="s">
        <v>74</v>
      </c>
      <c r="H2109" t="s">
        <v>75</v>
      </c>
      <c r="I2109" t="s"/>
      <c r="J2109" t="s">
        <v>74</v>
      </c>
      <c r="K2109" t="n">
        <v>66</v>
      </c>
      <c r="L2109" t="s">
        <v>76</v>
      </c>
      <c r="M2109" t="s"/>
      <c r="N2109" t="s">
        <v>400</v>
      </c>
      <c r="O2109" t="s">
        <v>78</v>
      </c>
      <c r="P2109" t="s">
        <v>2561</v>
      </c>
      <c r="Q2109" t="s"/>
      <c r="R2109" t="s">
        <v>114</v>
      </c>
      <c r="S2109" t="s">
        <v>292</v>
      </c>
      <c r="T2109" t="s">
        <v>81</v>
      </c>
      <c r="U2109" t="s">
        <v>82</v>
      </c>
      <c r="V2109" t="s">
        <v>83</v>
      </c>
      <c r="W2109" t="s">
        <v>84</v>
      </c>
      <c r="X2109" t="s"/>
      <c r="Y2109" t="s">
        <v>85</v>
      </c>
      <c r="Z2109">
        <f>HYPERLINK("https://hotelmonitor-cachepage.eclerx.com/savepage/tk_15444261701757774_sr_2399.html","info")</f>
        <v/>
      </c>
      <c r="AA2109" t="n">
        <v>228049</v>
      </c>
      <c r="AB2109" t="s"/>
      <c r="AC2109" t="s"/>
      <c r="AD2109" t="s">
        <v>86</v>
      </c>
      <c r="AE2109" t="s"/>
      <c r="AF2109" t="s"/>
      <c r="AG2109" t="s"/>
      <c r="AH2109" t="s"/>
      <c r="AI2109" t="s"/>
      <c r="AJ2109" t="s"/>
      <c r="AK2109" t="s">
        <v>87</v>
      </c>
      <c r="AL2109" t="s"/>
      <c r="AM2109" t="s"/>
      <c r="AN2109" t="s">
        <v>88</v>
      </c>
      <c r="AO2109" t="s"/>
      <c r="AP2109" t="n">
        <v>31</v>
      </c>
      <c r="AQ2109" t="s">
        <v>89</v>
      </c>
      <c r="AR2109" t="s"/>
      <c r="AS2109" t="s"/>
      <c r="AT2109" t="s">
        <v>90</v>
      </c>
      <c r="AU2109" t="s"/>
      <c r="AV2109" t="s"/>
      <c r="AW2109" t="s"/>
      <c r="AX2109" t="s"/>
      <c r="AY2109" t="n">
        <v>2071482</v>
      </c>
      <c r="AZ2109" t="s">
        <v>2562</v>
      </c>
      <c r="BA2109" t="s"/>
      <c r="BB2109" t="n">
        <v>159767</v>
      </c>
      <c r="BC2109" t="n">
        <v>13.316404</v>
      </c>
      <c r="BD2109" t="n">
        <v>52.489066</v>
      </c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92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2560</v>
      </c>
      <c r="F2110" t="n">
        <v>2211910</v>
      </c>
      <c r="G2110" t="s">
        <v>74</v>
      </c>
      <c r="H2110" t="s">
        <v>75</v>
      </c>
      <c r="I2110" t="s"/>
      <c r="J2110" t="s">
        <v>74</v>
      </c>
      <c r="K2110" t="n">
        <v>70</v>
      </c>
      <c r="L2110" t="s">
        <v>76</v>
      </c>
      <c r="M2110" t="s"/>
      <c r="N2110" t="s">
        <v>2565</v>
      </c>
      <c r="O2110" t="s">
        <v>78</v>
      </c>
      <c r="P2110" t="s">
        <v>2561</v>
      </c>
      <c r="Q2110" t="s"/>
      <c r="R2110" t="s">
        <v>114</v>
      </c>
      <c r="S2110" t="s">
        <v>251</v>
      </c>
      <c r="T2110" t="s">
        <v>81</v>
      </c>
      <c r="U2110" t="s">
        <v>82</v>
      </c>
      <c r="V2110" t="s">
        <v>83</v>
      </c>
      <c r="W2110" t="s">
        <v>84</v>
      </c>
      <c r="X2110" t="s"/>
      <c r="Y2110" t="s">
        <v>85</v>
      </c>
      <c r="Z2110">
        <f>HYPERLINK("https://hotelmonitor-cachepage.eclerx.com/savepage/tk_15444261701757774_sr_2399.html","info")</f>
        <v/>
      </c>
      <c r="AA2110" t="n">
        <v>228049</v>
      </c>
      <c r="AB2110" t="s"/>
      <c r="AC2110" t="s"/>
      <c r="AD2110" t="s">
        <v>86</v>
      </c>
      <c r="AE2110" t="s"/>
      <c r="AF2110" t="s"/>
      <c r="AG2110" t="s"/>
      <c r="AH2110" t="s"/>
      <c r="AI2110" t="s"/>
      <c r="AJ2110" t="s"/>
      <c r="AK2110" t="s">
        <v>87</v>
      </c>
      <c r="AL2110" t="s"/>
      <c r="AM2110" t="s"/>
      <c r="AN2110" t="s">
        <v>88</v>
      </c>
      <c r="AO2110" t="s"/>
      <c r="AP2110" t="n">
        <v>31</v>
      </c>
      <c r="AQ2110" t="s">
        <v>89</v>
      </c>
      <c r="AR2110" t="s"/>
      <c r="AS2110" t="s"/>
      <c r="AT2110" t="s">
        <v>90</v>
      </c>
      <c r="AU2110" t="s"/>
      <c r="AV2110" t="s"/>
      <c r="AW2110" t="s"/>
      <c r="AX2110" t="s"/>
      <c r="AY2110" t="n">
        <v>2071482</v>
      </c>
      <c r="AZ2110" t="s">
        <v>2562</v>
      </c>
      <c r="BA2110" t="s"/>
      <c r="BB2110" t="n">
        <v>159767</v>
      </c>
      <c r="BC2110" t="n">
        <v>13.316404</v>
      </c>
      <c r="BD2110" t="n">
        <v>52.489066</v>
      </c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92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2560</v>
      </c>
      <c r="F2111" t="n">
        <v>2211910</v>
      </c>
      <c r="G2111" t="s">
        <v>74</v>
      </c>
      <c r="H2111" t="s">
        <v>75</v>
      </c>
      <c r="I2111" t="s"/>
      <c r="J2111" t="s">
        <v>74</v>
      </c>
      <c r="K2111" t="n">
        <v>70</v>
      </c>
      <c r="L2111" t="s">
        <v>76</v>
      </c>
      <c r="M2111" t="s"/>
      <c r="N2111" t="s">
        <v>2565</v>
      </c>
      <c r="O2111" t="s">
        <v>78</v>
      </c>
      <c r="P2111" t="s">
        <v>2561</v>
      </c>
      <c r="Q2111" t="s"/>
      <c r="R2111" t="s">
        <v>114</v>
      </c>
      <c r="S2111" t="s">
        <v>251</v>
      </c>
      <c r="T2111" t="s">
        <v>81</v>
      </c>
      <c r="U2111" t="s">
        <v>82</v>
      </c>
      <c r="V2111" t="s">
        <v>83</v>
      </c>
      <c r="W2111" t="s">
        <v>84</v>
      </c>
      <c r="X2111" t="s"/>
      <c r="Y2111" t="s">
        <v>85</v>
      </c>
      <c r="Z2111">
        <f>HYPERLINK("https://hotelmonitor-cachepage.eclerx.com/savepage/tk_15444261701757774_sr_2399.html","info")</f>
        <v/>
      </c>
      <c r="AA2111" t="n">
        <v>228049</v>
      </c>
      <c r="AB2111" t="s"/>
      <c r="AC2111" t="s"/>
      <c r="AD2111" t="s">
        <v>86</v>
      </c>
      <c r="AE2111" t="s"/>
      <c r="AF2111" t="s"/>
      <c r="AG2111" t="s"/>
      <c r="AH2111" t="s"/>
      <c r="AI2111" t="s"/>
      <c r="AJ2111" t="s"/>
      <c r="AK2111" t="s">
        <v>87</v>
      </c>
      <c r="AL2111" t="s"/>
      <c r="AM2111" t="s"/>
      <c r="AN2111" t="s">
        <v>88</v>
      </c>
      <c r="AO2111" t="s"/>
      <c r="AP2111" t="n">
        <v>31</v>
      </c>
      <c r="AQ2111" t="s">
        <v>89</v>
      </c>
      <c r="AR2111" t="s"/>
      <c r="AS2111" t="s"/>
      <c r="AT2111" t="s">
        <v>90</v>
      </c>
      <c r="AU2111" t="s"/>
      <c r="AV2111" t="s"/>
      <c r="AW2111" t="s"/>
      <c r="AX2111" t="s"/>
      <c r="AY2111" t="n">
        <v>2071482</v>
      </c>
      <c r="AZ2111" t="s">
        <v>2562</v>
      </c>
      <c r="BA2111" t="s"/>
      <c r="BB2111" t="n">
        <v>159767</v>
      </c>
      <c r="BC2111" t="n">
        <v>13.316404</v>
      </c>
      <c r="BD2111" t="n">
        <v>52.489066</v>
      </c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92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2560</v>
      </c>
      <c r="F2112" t="n">
        <v>2211910</v>
      </c>
      <c r="G2112" t="s">
        <v>74</v>
      </c>
      <c r="H2112" t="s">
        <v>75</v>
      </c>
      <c r="I2112" t="s"/>
      <c r="J2112" t="s">
        <v>74</v>
      </c>
      <c r="K2112" t="n">
        <v>70</v>
      </c>
      <c r="L2112" t="s">
        <v>76</v>
      </c>
      <c r="M2112" t="s"/>
      <c r="N2112" t="s">
        <v>2565</v>
      </c>
      <c r="O2112" t="s">
        <v>78</v>
      </c>
      <c r="P2112" t="s">
        <v>2561</v>
      </c>
      <c r="Q2112" t="s"/>
      <c r="R2112" t="s">
        <v>114</v>
      </c>
      <c r="S2112" t="s">
        <v>251</v>
      </c>
      <c r="T2112" t="s">
        <v>81</v>
      </c>
      <c r="U2112" t="s">
        <v>82</v>
      </c>
      <c r="V2112" t="s">
        <v>83</v>
      </c>
      <c r="W2112" t="s">
        <v>84</v>
      </c>
      <c r="X2112" t="s"/>
      <c r="Y2112" t="s">
        <v>85</v>
      </c>
      <c r="Z2112">
        <f>HYPERLINK("https://hotelmonitor-cachepage.eclerx.com/savepage/tk_15444261701757774_sr_2399.html","info")</f>
        <v/>
      </c>
      <c r="AA2112" t="n">
        <v>228049</v>
      </c>
      <c r="AB2112" t="s"/>
      <c r="AC2112" t="s"/>
      <c r="AD2112" t="s">
        <v>86</v>
      </c>
      <c r="AE2112" t="s"/>
      <c r="AF2112" t="s"/>
      <c r="AG2112" t="s"/>
      <c r="AH2112" t="s"/>
      <c r="AI2112" t="s"/>
      <c r="AJ2112" t="s"/>
      <c r="AK2112" t="s">
        <v>87</v>
      </c>
      <c r="AL2112" t="s"/>
      <c r="AM2112" t="s"/>
      <c r="AN2112" t="s">
        <v>88</v>
      </c>
      <c r="AO2112" t="s"/>
      <c r="AP2112" t="n">
        <v>31</v>
      </c>
      <c r="AQ2112" t="s">
        <v>89</v>
      </c>
      <c r="AR2112" t="s"/>
      <c r="AS2112" t="s"/>
      <c r="AT2112" t="s">
        <v>90</v>
      </c>
      <c r="AU2112" t="s"/>
      <c r="AV2112" t="s"/>
      <c r="AW2112" t="s"/>
      <c r="AX2112" t="s"/>
      <c r="AY2112" t="n">
        <v>2071482</v>
      </c>
      <c r="AZ2112" t="s">
        <v>2562</v>
      </c>
      <c r="BA2112" t="s"/>
      <c r="BB2112" t="n">
        <v>159767</v>
      </c>
      <c r="BC2112" t="n">
        <v>13.316404</v>
      </c>
      <c r="BD2112" t="n">
        <v>52.489066</v>
      </c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92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2560</v>
      </c>
      <c r="F2113" t="n">
        <v>2211910</v>
      </c>
      <c r="G2113" t="s">
        <v>74</v>
      </c>
      <c r="H2113" t="s">
        <v>75</v>
      </c>
      <c r="I2113" t="s"/>
      <c r="J2113" t="s">
        <v>74</v>
      </c>
      <c r="K2113" t="n">
        <v>71</v>
      </c>
      <c r="L2113" t="s">
        <v>76</v>
      </c>
      <c r="M2113" t="s"/>
      <c r="N2113" t="s">
        <v>2566</v>
      </c>
      <c r="O2113" t="s">
        <v>78</v>
      </c>
      <c r="P2113" t="s">
        <v>2561</v>
      </c>
      <c r="Q2113" t="s"/>
      <c r="R2113" t="s">
        <v>114</v>
      </c>
      <c r="S2113" t="s">
        <v>339</v>
      </c>
      <c r="T2113" t="s">
        <v>81</v>
      </c>
      <c r="U2113" t="s">
        <v>82</v>
      </c>
      <c r="V2113" t="s">
        <v>83</v>
      </c>
      <c r="W2113" t="s">
        <v>84</v>
      </c>
      <c r="X2113" t="s"/>
      <c r="Y2113" t="s">
        <v>85</v>
      </c>
      <c r="Z2113">
        <f>HYPERLINK("https://hotelmonitor-cachepage.eclerx.com/savepage/tk_15444261701757774_sr_2399.html","info")</f>
        <v/>
      </c>
      <c r="AA2113" t="n">
        <v>228049</v>
      </c>
      <c r="AB2113" t="s"/>
      <c r="AC2113" t="s"/>
      <c r="AD2113" t="s">
        <v>86</v>
      </c>
      <c r="AE2113" t="s"/>
      <c r="AF2113" t="s"/>
      <c r="AG2113" t="s"/>
      <c r="AH2113" t="s"/>
      <c r="AI2113" t="s"/>
      <c r="AJ2113" t="s"/>
      <c r="AK2113" t="s">
        <v>87</v>
      </c>
      <c r="AL2113" t="s"/>
      <c r="AM2113" t="s"/>
      <c r="AN2113" t="s">
        <v>88</v>
      </c>
      <c r="AO2113" t="s"/>
      <c r="AP2113" t="n">
        <v>31</v>
      </c>
      <c r="AQ2113" t="s">
        <v>89</v>
      </c>
      <c r="AR2113" t="s"/>
      <c r="AS2113" t="s"/>
      <c r="AT2113" t="s">
        <v>90</v>
      </c>
      <c r="AU2113" t="s"/>
      <c r="AV2113" t="s"/>
      <c r="AW2113" t="s"/>
      <c r="AX2113" t="s"/>
      <c r="AY2113" t="n">
        <v>2071482</v>
      </c>
      <c r="AZ2113" t="s">
        <v>2562</v>
      </c>
      <c r="BA2113" t="s"/>
      <c r="BB2113" t="n">
        <v>159767</v>
      </c>
      <c r="BC2113" t="n">
        <v>13.316404</v>
      </c>
      <c r="BD2113" t="n">
        <v>52.489066</v>
      </c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92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2560</v>
      </c>
      <c r="F2114" t="n">
        <v>2211910</v>
      </c>
      <c r="G2114" t="s">
        <v>74</v>
      </c>
      <c r="H2114" t="s">
        <v>75</v>
      </c>
      <c r="I2114" t="s"/>
      <c r="J2114" t="s">
        <v>74</v>
      </c>
      <c r="K2114" t="n">
        <v>73</v>
      </c>
      <c r="L2114" t="s">
        <v>76</v>
      </c>
      <c r="M2114" t="s"/>
      <c r="N2114" t="s">
        <v>409</v>
      </c>
      <c r="O2114" t="s">
        <v>78</v>
      </c>
      <c r="P2114" t="s">
        <v>2561</v>
      </c>
      <c r="Q2114" t="s"/>
      <c r="R2114" t="s">
        <v>114</v>
      </c>
      <c r="S2114" t="s">
        <v>294</v>
      </c>
      <c r="T2114" t="s">
        <v>81</v>
      </c>
      <c r="U2114" t="s">
        <v>82</v>
      </c>
      <c r="V2114" t="s">
        <v>83</v>
      </c>
      <c r="W2114" t="s">
        <v>108</v>
      </c>
      <c r="X2114" t="s"/>
      <c r="Y2114" t="s">
        <v>85</v>
      </c>
      <c r="Z2114">
        <f>HYPERLINK("https://hotelmonitor-cachepage.eclerx.com/savepage/tk_15444261701757774_sr_2399.html","info")</f>
        <v/>
      </c>
      <c r="AA2114" t="n">
        <v>228049</v>
      </c>
      <c r="AB2114" t="s"/>
      <c r="AC2114" t="s"/>
      <c r="AD2114" t="s">
        <v>86</v>
      </c>
      <c r="AE2114" t="s"/>
      <c r="AF2114" t="s"/>
      <c r="AG2114" t="s"/>
      <c r="AH2114" t="s"/>
      <c r="AI2114" t="s"/>
      <c r="AJ2114" t="s"/>
      <c r="AK2114" t="s">
        <v>87</v>
      </c>
      <c r="AL2114" t="s"/>
      <c r="AM2114" t="s"/>
      <c r="AN2114" t="s">
        <v>88</v>
      </c>
      <c r="AO2114" t="s"/>
      <c r="AP2114" t="n">
        <v>31</v>
      </c>
      <c r="AQ2114" t="s">
        <v>89</v>
      </c>
      <c r="AR2114" t="s"/>
      <c r="AS2114" t="s"/>
      <c r="AT2114" t="s">
        <v>90</v>
      </c>
      <c r="AU2114" t="s"/>
      <c r="AV2114" t="s"/>
      <c r="AW2114" t="s"/>
      <c r="AX2114" t="s"/>
      <c r="AY2114" t="n">
        <v>2071482</v>
      </c>
      <c r="AZ2114" t="s">
        <v>2562</v>
      </c>
      <c r="BA2114" t="s"/>
      <c r="BB2114" t="n">
        <v>159767</v>
      </c>
      <c r="BC2114" t="n">
        <v>13.316404</v>
      </c>
      <c r="BD2114" t="n">
        <v>52.489066</v>
      </c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92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2560</v>
      </c>
      <c r="F2115" t="n">
        <v>2211910</v>
      </c>
      <c r="G2115" t="s">
        <v>74</v>
      </c>
      <c r="H2115" t="s">
        <v>75</v>
      </c>
      <c r="I2115" t="s"/>
      <c r="J2115" t="s">
        <v>74</v>
      </c>
      <c r="K2115" t="n">
        <v>73</v>
      </c>
      <c r="L2115" t="s">
        <v>76</v>
      </c>
      <c r="M2115" t="s"/>
      <c r="N2115" t="s">
        <v>2563</v>
      </c>
      <c r="O2115" t="s">
        <v>78</v>
      </c>
      <c r="P2115" t="s">
        <v>2561</v>
      </c>
      <c r="Q2115" t="s"/>
      <c r="R2115" t="s">
        <v>114</v>
      </c>
      <c r="S2115" t="s">
        <v>294</v>
      </c>
      <c r="T2115" t="s">
        <v>81</v>
      </c>
      <c r="U2115" t="s">
        <v>82</v>
      </c>
      <c r="V2115" t="s">
        <v>83</v>
      </c>
      <c r="W2115" t="s">
        <v>108</v>
      </c>
      <c r="X2115" t="s"/>
      <c r="Y2115" t="s">
        <v>85</v>
      </c>
      <c r="Z2115">
        <f>HYPERLINK("https://hotelmonitor-cachepage.eclerx.com/savepage/tk_15444261701757774_sr_2399.html","info")</f>
        <v/>
      </c>
      <c r="AA2115" t="n">
        <v>228049</v>
      </c>
      <c r="AB2115" t="s"/>
      <c r="AC2115" t="s"/>
      <c r="AD2115" t="s">
        <v>86</v>
      </c>
      <c r="AE2115" t="s"/>
      <c r="AF2115" t="s"/>
      <c r="AG2115" t="s"/>
      <c r="AH2115" t="s"/>
      <c r="AI2115" t="s"/>
      <c r="AJ2115" t="s"/>
      <c r="AK2115" t="s">
        <v>87</v>
      </c>
      <c r="AL2115" t="s"/>
      <c r="AM2115" t="s"/>
      <c r="AN2115" t="s">
        <v>88</v>
      </c>
      <c r="AO2115" t="s"/>
      <c r="AP2115" t="n">
        <v>31</v>
      </c>
      <c r="AQ2115" t="s">
        <v>89</v>
      </c>
      <c r="AR2115" t="s"/>
      <c r="AS2115" t="s"/>
      <c r="AT2115" t="s">
        <v>90</v>
      </c>
      <c r="AU2115" t="s"/>
      <c r="AV2115" t="s"/>
      <c r="AW2115" t="s"/>
      <c r="AX2115" t="s"/>
      <c r="AY2115" t="n">
        <v>2071482</v>
      </c>
      <c r="AZ2115" t="s">
        <v>2562</v>
      </c>
      <c r="BA2115" t="s"/>
      <c r="BB2115" t="n">
        <v>159767</v>
      </c>
      <c r="BC2115" t="n">
        <v>13.316404</v>
      </c>
      <c r="BD2115" t="n">
        <v>52.489066</v>
      </c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92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2560</v>
      </c>
      <c r="F2116" t="n">
        <v>2211910</v>
      </c>
      <c r="G2116" t="s">
        <v>74</v>
      </c>
      <c r="H2116" t="s">
        <v>75</v>
      </c>
      <c r="I2116" t="s"/>
      <c r="J2116" t="s">
        <v>74</v>
      </c>
      <c r="K2116" t="n">
        <v>73</v>
      </c>
      <c r="L2116" t="s">
        <v>76</v>
      </c>
      <c r="M2116" t="s"/>
      <c r="N2116" t="s">
        <v>398</v>
      </c>
      <c r="O2116" t="s">
        <v>78</v>
      </c>
      <c r="P2116" t="s">
        <v>2561</v>
      </c>
      <c r="Q2116" t="s"/>
      <c r="R2116" t="s">
        <v>114</v>
      </c>
      <c r="S2116" t="s">
        <v>294</v>
      </c>
      <c r="T2116" t="s">
        <v>81</v>
      </c>
      <c r="U2116" t="s">
        <v>82</v>
      </c>
      <c r="V2116" t="s">
        <v>83</v>
      </c>
      <c r="W2116" t="s">
        <v>108</v>
      </c>
      <c r="X2116" t="s"/>
      <c r="Y2116" t="s">
        <v>85</v>
      </c>
      <c r="Z2116">
        <f>HYPERLINK("https://hotelmonitor-cachepage.eclerx.com/savepage/tk_15444261701757774_sr_2399.html","info")</f>
        <v/>
      </c>
      <c r="AA2116" t="n">
        <v>228049</v>
      </c>
      <c r="AB2116" t="s"/>
      <c r="AC2116" t="s"/>
      <c r="AD2116" t="s">
        <v>86</v>
      </c>
      <c r="AE2116" t="s"/>
      <c r="AF2116" t="s"/>
      <c r="AG2116" t="s"/>
      <c r="AH2116" t="s"/>
      <c r="AI2116" t="s"/>
      <c r="AJ2116" t="s"/>
      <c r="AK2116" t="s">
        <v>87</v>
      </c>
      <c r="AL2116" t="s"/>
      <c r="AM2116" t="s"/>
      <c r="AN2116" t="s">
        <v>88</v>
      </c>
      <c r="AO2116" t="s"/>
      <c r="AP2116" t="n">
        <v>31</v>
      </c>
      <c r="AQ2116" t="s">
        <v>89</v>
      </c>
      <c r="AR2116" t="s"/>
      <c r="AS2116" t="s"/>
      <c r="AT2116" t="s">
        <v>90</v>
      </c>
      <c r="AU2116" t="s"/>
      <c r="AV2116" t="s"/>
      <c r="AW2116" t="s"/>
      <c r="AX2116" t="s"/>
      <c r="AY2116" t="n">
        <v>2071482</v>
      </c>
      <c r="AZ2116" t="s">
        <v>2562</v>
      </c>
      <c r="BA2116" t="s"/>
      <c r="BB2116" t="n">
        <v>159767</v>
      </c>
      <c r="BC2116" t="n">
        <v>13.316404</v>
      </c>
      <c r="BD2116" t="n">
        <v>52.489066</v>
      </c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92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2560</v>
      </c>
      <c r="F2117" t="n">
        <v>2211910</v>
      </c>
      <c r="G2117" t="s">
        <v>74</v>
      </c>
      <c r="H2117" t="s">
        <v>75</v>
      </c>
      <c r="I2117" t="s"/>
      <c r="J2117" t="s">
        <v>74</v>
      </c>
      <c r="K2117" t="n">
        <v>73</v>
      </c>
      <c r="L2117" t="s">
        <v>76</v>
      </c>
      <c r="M2117" t="s"/>
      <c r="N2117" t="s">
        <v>409</v>
      </c>
      <c r="O2117" t="s">
        <v>78</v>
      </c>
      <c r="P2117" t="s">
        <v>2561</v>
      </c>
      <c r="Q2117" t="s"/>
      <c r="R2117" t="s">
        <v>114</v>
      </c>
      <c r="S2117" t="s">
        <v>294</v>
      </c>
      <c r="T2117" t="s">
        <v>81</v>
      </c>
      <c r="U2117" t="s">
        <v>82</v>
      </c>
      <c r="V2117" t="s">
        <v>83</v>
      </c>
      <c r="W2117" t="s">
        <v>108</v>
      </c>
      <c r="X2117" t="s"/>
      <c r="Y2117" t="s">
        <v>85</v>
      </c>
      <c r="Z2117">
        <f>HYPERLINK("https://hotelmonitor-cachepage.eclerx.com/savepage/tk_15444261701757774_sr_2399.html","info")</f>
        <v/>
      </c>
      <c r="AA2117" t="n">
        <v>228049</v>
      </c>
      <c r="AB2117" t="s"/>
      <c r="AC2117" t="s"/>
      <c r="AD2117" t="s">
        <v>86</v>
      </c>
      <c r="AE2117" t="s"/>
      <c r="AF2117" t="s"/>
      <c r="AG2117" t="s"/>
      <c r="AH2117" t="s"/>
      <c r="AI2117" t="s"/>
      <c r="AJ2117" t="s"/>
      <c r="AK2117" t="s">
        <v>87</v>
      </c>
      <c r="AL2117" t="s"/>
      <c r="AM2117" t="s"/>
      <c r="AN2117" t="s">
        <v>88</v>
      </c>
      <c r="AO2117" t="s"/>
      <c r="AP2117" t="n">
        <v>31</v>
      </c>
      <c r="AQ2117" t="s">
        <v>89</v>
      </c>
      <c r="AR2117" t="s"/>
      <c r="AS2117" t="s"/>
      <c r="AT2117" t="s">
        <v>90</v>
      </c>
      <c r="AU2117" t="s"/>
      <c r="AV2117" t="s"/>
      <c r="AW2117" t="s"/>
      <c r="AX2117" t="s"/>
      <c r="AY2117" t="n">
        <v>2071482</v>
      </c>
      <c r="AZ2117" t="s">
        <v>2562</v>
      </c>
      <c r="BA2117" t="s"/>
      <c r="BB2117" t="n">
        <v>159767</v>
      </c>
      <c r="BC2117" t="n">
        <v>13.316404</v>
      </c>
      <c r="BD2117" t="n">
        <v>52.489066</v>
      </c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92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2567</v>
      </c>
      <c r="F2118" t="n">
        <v>-1</v>
      </c>
      <c r="G2118" t="s">
        <v>74</v>
      </c>
      <c r="H2118" t="s">
        <v>75</v>
      </c>
      <c r="I2118" t="s"/>
      <c r="J2118" t="s">
        <v>74</v>
      </c>
      <c r="K2118" t="n">
        <v>114.5</v>
      </c>
      <c r="L2118" t="s">
        <v>76</v>
      </c>
      <c r="M2118" t="s"/>
      <c r="N2118" t="s">
        <v>2568</v>
      </c>
      <c r="O2118" t="s">
        <v>78</v>
      </c>
      <c r="P2118" t="s">
        <v>2567</v>
      </c>
      <c r="Q2118" t="s"/>
      <c r="R2118" t="s">
        <v>79</v>
      </c>
      <c r="S2118" t="s">
        <v>1581</v>
      </c>
      <c r="T2118" t="s">
        <v>81</v>
      </c>
      <c r="U2118" t="s">
        <v>82</v>
      </c>
      <c r="V2118" t="s">
        <v>83</v>
      </c>
      <c r="W2118" t="s">
        <v>84</v>
      </c>
      <c r="X2118" t="s"/>
      <c r="Y2118" t="s">
        <v>85</v>
      </c>
      <c r="Z2118">
        <f>HYPERLINK("https://hotelmonitor-cachepage.eclerx.com/savepage/tk_15444275882170095_sr_2399.html","info")</f>
        <v/>
      </c>
      <c r="AA2118" t="n">
        <v>-1321472</v>
      </c>
      <c r="AB2118" t="s"/>
      <c r="AC2118" t="s"/>
      <c r="AD2118" t="s">
        <v>86</v>
      </c>
      <c r="AE2118" t="s"/>
      <c r="AF2118" t="s"/>
      <c r="AG2118" t="s"/>
      <c r="AH2118" t="s"/>
      <c r="AI2118" t="s"/>
      <c r="AJ2118" t="s"/>
      <c r="AK2118" t="s">
        <v>87</v>
      </c>
      <c r="AL2118" t="s"/>
      <c r="AM2118" t="s"/>
      <c r="AN2118" t="s">
        <v>88</v>
      </c>
      <c r="AO2118" t="s"/>
      <c r="AP2118" t="n">
        <v>451</v>
      </c>
      <c r="AQ2118" t="s">
        <v>89</v>
      </c>
      <c r="AR2118" t="s"/>
      <c r="AS2118" t="s"/>
      <c r="AT2118" t="s">
        <v>90</v>
      </c>
      <c r="AU2118" t="s"/>
      <c r="AV2118" t="s"/>
      <c r="AW2118" t="s"/>
      <c r="AX2118" t="s"/>
      <c r="AY2118" t="n">
        <v>1321472</v>
      </c>
      <c r="AZ2118" t="s">
        <v>2569</v>
      </c>
      <c r="BA2118" t="s"/>
      <c r="BB2118" t="n">
        <v>571989</v>
      </c>
      <c r="BC2118" t="n">
        <v>13.384284</v>
      </c>
      <c r="BD2118" t="n">
        <v>52.530975</v>
      </c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92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2567</v>
      </c>
      <c r="F2119" t="n">
        <v>-1</v>
      </c>
      <c r="G2119" t="s">
        <v>74</v>
      </c>
      <c r="H2119" t="s">
        <v>75</v>
      </c>
      <c r="I2119" t="s"/>
      <c r="J2119" t="s">
        <v>74</v>
      </c>
      <c r="K2119" t="n">
        <v>114.54</v>
      </c>
      <c r="L2119" t="s">
        <v>76</v>
      </c>
      <c r="M2119" t="s"/>
      <c r="N2119" t="s">
        <v>2570</v>
      </c>
      <c r="O2119" t="s">
        <v>78</v>
      </c>
      <c r="P2119" t="s">
        <v>2567</v>
      </c>
      <c r="Q2119" t="s"/>
      <c r="R2119" t="s">
        <v>79</v>
      </c>
      <c r="S2119" t="s">
        <v>2571</v>
      </c>
      <c r="T2119" t="s">
        <v>81</v>
      </c>
      <c r="U2119" t="s">
        <v>82</v>
      </c>
      <c r="V2119" t="s">
        <v>83</v>
      </c>
      <c r="W2119" t="s">
        <v>84</v>
      </c>
      <c r="X2119" t="s"/>
      <c r="Y2119" t="s">
        <v>85</v>
      </c>
      <c r="Z2119">
        <f>HYPERLINK("https://hotelmonitor-cachepage.eclerx.com/savepage/tk_15444275882170095_sr_2399.html","info")</f>
        <v/>
      </c>
      <c r="AA2119" t="n">
        <v>-1321472</v>
      </c>
      <c r="AB2119" t="s"/>
      <c r="AC2119" t="s"/>
      <c r="AD2119" t="s">
        <v>86</v>
      </c>
      <c r="AE2119" t="s"/>
      <c r="AF2119" t="s"/>
      <c r="AG2119" t="s"/>
      <c r="AH2119" t="s"/>
      <c r="AI2119" t="s"/>
      <c r="AJ2119" t="s"/>
      <c r="AK2119" t="s">
        <v>87</v>
      </c>
      <c r="AL2119" t="s"/>
      <c r="AM2119" t="s"/>
      <c r="AN2119" t="s">
        <v>88</v>
      </c>
      <c r="AO2119" t="s"/>
      <c r="AP2119" t="n">
        <v>451</v>
      </c>
      <c r="AQ2119" t="s">
        <v>89</v>
      </c>
      <c r="AR2119" t="s"/>
      <c r="AS2119" t="s"/>
      <c r="AT2119" t="s">
        <v>90</v>
      </c>
      <c r="AU2119" t="s"/>
      <c r="AV2119" t="s"/>
      <c r="AW2119" t="s"/>
      <c r="AX2119" t="s"/>
      <c r="AY2119" t="n">
        <v>1321472</v>
      </c>
      <c r="AZ2119" t="s">
        <v>2569</v>
      </c>
      <c r="BA2119" t="s"/>
      <c r="BB2119" t="n">
        <v>571989</v>
      </c>
      <c r="BC2119" t="n">
        <v>13.384284</v>
      </c>
      <c r="BD2119" t="n">
        <v>52.530975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92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2567</v>
      </c>
      <c r="F2120" t="n">
        <v>-1</v>
      </c>
      <c r="G2120" t="s">
        <v>74</v>
      </c>
      <c r="H2120" t="s">
        <v>75</v>
      </c>
      <c r="I2120" t="s"/>
      <c r="J2120" t="s">
        <v>74</v>
      </c>
      <c r="K2120" t="n">
        <v>124.5</v>
      </c>
      <c r="L2120" t="s">
        <v>76</v>
      </c>
      <c r="M2120" t="s"/>
      <c r="N2120" t="s">
        <v>2570</v>
      </c>
      <c r="O2120" t="s">
        <v>78</v>
      </c>
      <c r="P2120" t="s">
        <v>2567</v>
      </c>
      <c r="Q2120" t="s"/>
      <c r="R2120" t="s">
        <v>79</v>
      </c>
      <c r="S2120" t="s">
        <v>1516</v>
      </c>
      <c r="T2120" t="s">
        <v>81</v>
      </c>
      <c r="U2120" t="s">
        <v>82</v>
      </c>
      <c r="V2120" t="s">
        <v>83</v>
      </c>
      <c r="W2120" t="s">
        <v>84</v>
      </c>
      <c r="X2120" t="s"/>
      <c r="Y2120" t="s">
        <v>85</v>
      </c>
      <c r="Z2120">
        <f>HYPERLINK("https://hotelmonitor-cachepage.eclerx.com/savepage/tk_15444275882170095_sr_2399.html","info")</f>
        <v/>
      </c>
      <c r="AA2120" t="n">
        <v>-1321472</v>
      </c>
      <c r="AB2120" t="s"/>
      <c r="AC2120" t="s"/>
      <c r="AD2120" t="s">
        <v>86</v>
      </c>
      <c r="AE2120" t="s"/>
      <c r="AF2120" t="s"/>
      <c r="AG2120" t="s"/>
      <c r="AH2120" t="s"/>
      <c r="AI2120" t="s"/>
      <c r="AJ2120" t="s"/>
      <c r="AK2120" t="s">
        <v>87</v>
      </c>
      <c r="AL2120" t="s"/>
      <c r="AM2120" t="s"/>
      <c r="AN2120" t="s">
        <v>88</v>
      </c>
      <c r="AO2120" t="s"/>
      <c r="AP2120" t="n">
        <v>451</v>
      </c>
      <c r="AQ2120" t="s">
        <v>89</v>
      </c>
      <c r="AR2120" t="s"/>
      <c r="AS2120" t="s"/>
      <c r="AT2120" t="s">
        <v>90</v>
      </c>
      <c r="AU2120" t="s"/>
      <c r="AV2120" t="s"/>
      <c r="AW2120" t="s"/>
      <c r="AX2120" t="s"/>
      <c r="AY2120" t="n">
        <v>1321472</v>
      </c>
      <c r="AZ2120" t="s">
        <v>2569</v>
      </c>
      <c r="BA2120" t="s"/>
      <c r="BB2120" t="n">
        <v>571989</v>
      </c>
      <c r="BC2120" t="n">
        <v>13.384284</v>
      </c>
      <c r="BD2120" t="n">
        <v>52.530975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92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2572</v>
      </c>
      <c r="F2121" t="n">
        <v>-1</v>
      </c>
      <c r="G2121" t="s">
        <v>74</v>
      </c>
      <c r="H2121" t="s">
        <v>75</v>
      </c>
      <c r="I2121" t="s"/>
      <c r="J2121" t="s">
        <v>74</v>
      </c>
      <c r="K2121" t="n">
        <v>536.6</v>
      </c>
      <c r="L2121" t="s">
        <v>76</v>
      </c>
      <c r="M2121" t="s"/>
      <c r="N2121" t="s">
        <v>1775</v>
      </c>
      <c r="O2121" t="s">
        <v>78</v>
      </c>
      <c r="P2121" t="s">
        <v>2572</v>
      </c>
      <c r="Q2121" t="s"/>
      <c r="R2121" t="s">
        <v>79</v>
      </c>
      <c r="S2121" t="s">
        <v>2573</v>
      </c>
      <c r="T2121" t="s">
        <v>81</v>
      </c>
      <c r="U2121" t="s">
        <v>82</v>
      </c>
      <c r="V2121" t="s">
        <v>83</v>
      </c>
      <c r="W2121" t="s">
        <v>84</v>
      </c>
      <c r="X2121" t="s"/>
      <c r="Y2121" t="s">
        <v>85</v>
      </c>
      <c r="Z2121">
        <f>HYPERLINK("https://hotelmonitor-cachepage.eclerx.com/savepage/tk_15444275973678339_sr_2399.html","info")</f>
        <v/>
      </c>
      <c r="AA2121" t="n">
        <v>-6796527</v>
      </c>
      <c r="AB2121" t="s"/>
      <c r="AC2121" t="s"/>
      <c r="AD2121" t="s">
        <v>86</v>
      </c>
      <c r="AE2121" t="s"/>
      <c r="AF2121" t="s"/>
      <c r="AG2121" t="s"/>
      <c r="AH2121" t="s"/>
      <c r="AI2121" t="s"/>
      <c r="AJ2121" t="s"/>
      <c r="AK2121" t="s">
        <v>87</v>
      </c>
      <c r="AL2121" t="s"/>
      <c r="AM2121" t="s"/>
      <c r="AN2121" t="s">
        <v>88</v>
      </c>
      <c r="AO2121" t="s"/>
      <c r="AP2121" t="n">
        <v>454</v>
      </c>
      <c r="AQ2121" t="s">
        <v>89</v>
      </c>
      <c r="AR2121" t="s"/>
      <c r="AS2121" t="s"/>
      <c r="AT2121" t="s">
        <v>90</v>
      </c>
      <c r="AU2121" t="s"/>
      <c r="AV2121" t="s"/>
      <c r="AW2121" t="s"/>
      <c r="AX2121" t="s"/>
      <c r="AY2121" t="n">
        <v>6796527</v>
      </c>
      <c r="AZ2121" t="s">
        <v>2574</v>
      </c>
      <c r="BA2121" t="s"/>
      <c r="BB2121" t="n">
        <v>60665</v>
      </c>
      <c r="BC2121" t="n">
        <v>13.585872</v>
      </c>
      <c r="BD2121" t="n">
        <v>52.403019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92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2572</v>
      </c>
      <c r="F2122" t="n">
        <v>-1</v>
      </c>
      <c r="G2122" t="s">
        <v>74</v>
      </c>
      <c r="H2122" t="s">
        <v>75</v>
      </c>
      <c r="I2122" t="s"/>
      <c r="J2122" t="s">
        <v>74</v>
      </c>
      <c r="K2122" t="n">
        <v>546.86</v>
      </c>
      <c r="L2122" t="s">
        <v>76</v>
      </c>
      <c r="M2122" t="s"/>
      <c r="N2122" t="s">
        <v>123</v>
      </c>
      <c r="O2122" t="s">
        <v>78</v>
      </c>
      <c r="P2122" t="s">
        <v>2572</v>
      </c>
      <c r="Q2122" t="s"/>
      <c r="R2122" t="s">
        <v>79</v>
      </c>
      <c r="S2122" t="s">
        <v>2575</v>
      </c>
      <c r="T2122" t="s">
        <v>81</v>
      </c>
      <c r="U2122" t="s">
        <v>82</v>
      </c>
      <c r="V2122" t="s">
        <v>83</v>
      </c>
      <c r="W2122" t="s">
        <v>84</v>
      </c>
      <c r="X2122" t="s"/>
      <c r="Y2122" t="s">
        <v>85</v>
      </c>
      <c r="Z2122">
        <f>HYPERLINK("https://hotelmonitor-cachepage.eclerx.com/savepage/tk_15444275973678339_sr_2399.html","info")</f>
        <v/>
      </c>
      <c r="AA2122" t="n">
        <v>-6796527</v>
      </c>
      <c r="AB2122" t="s"/>
      <c r="AC2122" t="s"/>
      <c r="AD2122" t="s">
        <v>86</v>
      </c>
      <c r="AE2122" t="s"/>
      <c r="AF2122" t="s"/>
      <c r="AG2122" t="s"/>
      <c r="AH2122" t="s"/>
      <c r="AI2122" t="s"/>
      <c r="AJ2122" t="s"/>
      <c r="AK2122" t="s">
        <v>87</v>
      </c>
      <c r="AL2122" t="s"/>
      <c r="AM2122" t="s"/>
      <c r="AN2122" t="s">
        <v>88</v>
      </c>
      <c r="AO2122" t="s"/>
      <c r="AP2122" t="n">
        <v>454</v>
      </c>
      <c r="AQ2122" t="s">
        <v>89</v>
      </c>
      <c r="AR2122" t="s"/>
      <c r="AS2122" t="s"/>
      <c r="AT2122" t="s">
        <v>90</v>
      </c>
      <c r="AU2122" t="s"/>
      <c r="AV2122" t="s"/>
      <c r="AW2122" t="s"/>
      <c r="AX2122" t="s"/>
      <c r="AY2122" t="n">
        <v>6796527</v>
      </c>
      <c r="AZ2122" t="s">
        <v>2574</v>
      </c>
      <c r="BA2122" t="s"/>
      <c r="BB2122" t="n">
        <v>60665</v>
      </c>
      <c r="BC2122" t="n">
        <v>13.585872</v>
      </c>
      <c r="BD2122" t="n">
        <v>52.403019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92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2572</v>
      </c>
      <c r="F2123" t="n">
        <v>-1</v>
      </c>
      <c r="G2123" t="s">
        <v>74</v>
      </c>
      <c r="H2123" t="s">
        <v>75</v>
      </c>
      <c r="I2123" t="s"/>
      <c r="J2123" t="s">
        <v>74</v>
      </c>
      <c r="K2123" t="n">
        <v>562.85</v>
      </c>
      <c r="L2123" t="s">
        <v>76</v>
      </c>
      <c r="M2123" t="s"/>
      <c r="N2123" t="s">
        <v>886</v>
      </c>
      <c r="O2123" t="s">
        <v>78</v>
      </c>
      <c r="P2123" t="s">
        <v>2572</v>
      </c>
      <c r="Q2123" t="s"/>
      <c r="R2123" t="s">
        <v>79</v>
      </c>
      <c r="S2123" t="s">
        <v>2576</v>
      </c>
      <c r="T2123" t="s">
        <v>81</v>
      </c>
      <c r="U2123" t="s">
        <v>82</v>
      </c>
      <c r="V2123" t="s">
        <v>83</v>
      </c>
      <c r="W2123" t="s">
        <v>84</v>
      </c>
      <c r="X2123" t="s"/>
      <c r="Y2123" t="s">
        <v>85</v>
      </c>
      <c r="Z2123">
        <f>HYPERLINK("https://hotelmonitor-cachepage.eclerx.com/savepage/tk_15444275973678339_sr_2399.html","info")</f>
        <v/>
      </c>
      <c r="AA2123" t="n">
        <v>-6796527</v>
      </c>
      <c r="AB2123" t="s"/>
      <c r="AC2123" t="s"/>
      <c r="AD2123" t="s">
        <v>86</v>
      </c>
      <c r="AE2123" t="s"/>
      <c r="AF2123" t="s"/>
      <c r="AG2123" t="s"/>
      <c r="AH2123" t="s"/>
      <c r="AI2123" t="s"/>
      <c r="AJ2123" t="s"/>
      <c r="AK2123" t="s">
        <v>87</v>
      </c>
      <c r="AL2123" t="s"/>
      <c r="AM2123" t="s"/>
      <c r="AN2123" t="s">
        <v>88</v>
      </c>
      <c r="AO2123" t="s"/>
      <c r="AP2123" t="n">
        <v>454</v>
      </c>
      <c r="AQ2123" t="s">
        <v>89</v>
      </c>
      <c r="AR2123" t="s"/>
      <c r="AS2123" t="s"/>
      <c r="AT2123" t="s">
        <v>90</v>
      </c>
      <c r="AU2123" t="s"/>
      <c r="AV2123" t="s"/>
      <c r="AW2123" t="s"/>
      <c r="AX2123" t="s"/>
      <c r="AY2123" t="n">
        <v>6796527</v>
      </c>
      <c r="AZ2123" t="s">
        <v>2574</v>
      </c>
      <c r="BA2123" t="s"/>
      <c r="BB2123" t="n">
        <v>60665</v>
      </c>
      <c r="BC2123" t="n">
        <v>13.585872</v>
      </c>
      <c r="BD2123" t="n">
        <v>52.403019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92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2572</v>
      </c>
      <c r="F2124" t="n">
        <v>-1</v>
      </c>
      <c r="G2124" t="s">
        <v>74</v>
      </c>
      <c r="H2124" t="s">
        <v>75</v>
      </c>
      <c r="I2124" t="s"/>
      <c r="J2124" t="s">
        <v>74</v>
      </c>
      <c r="K2124" t="n">
        <v>587.9</v>
      </c>
      <c r="L2124" t="s">
        <v>76</v>
      </c>
      <c r="M2124" t="s"/>
      <c r="N2124" t="s">
        <v>219</v>
      </c>
      <c r="O2124" t="s">
        <v>78</v>
      </c>
      <c r="P2124" t="s">
        <v>2572</v>
      </c>
      <c r="Q2124" t="s"/>
      <c r="R2124" t="s">
        <v>79</v>
      </c>
      <c r="S2124" t="s">
        <v>2577</v>
      </c>
      <c r="T2124" t="s">
        <v>81</v>
      </c>
      <c r="U2124" t="s">
        <v>82</v>
      </c>
      <c r="V2124" t="s">
        <v>83</v>
      </c>
      <c r="W2124" t="s">
        <v>84</v>
      </c>
      <c r="X2124" t="s"/>
      <c r="Y2124" t="s">
        <v>85</v>
      </c>
      <c r="Z2124">
        <f>HYPERLINK("https://hotelmonitor-cachepage.eclerx.com/savepage/tk_15444275973678339_sr_2399.html","info")</f>
        <v/>
      </c>
      <c r="AA2124" t="n">
        <v>-6796527</v>
      </c>
      <c r="AB2124" t="s"/>
      <c r="AC2124" t="s"/>
      <c r="AD2124" t="s">
        <v>86</v>
      </c>
      <c r="AE2124" t="s"/>
      <c r="AF2124" t="s"/>
      <c r="AG2124" t="s"/>
      <c r="AH2124" t="s"/>
      <c r="AI2124" t="s"/>
      <c r="AJ2124" t="s"/>
      <c r="AK2124" t="s">
        <v>87</v>
      </c>
      <c r="AL2124" t="s"/>
      <c r="AM2124" t="s"/>
      <c r="AN2124" t="s">
        <v>88</v>
      </c>
      <c r="AO2124" t="s"/>
      <c r="AP2124" t="n">
        <v>454</v>
      </c>
      <c r="AQ2124" t="s">
        <v>89</v>
      </c>
      <c r="AR2124" t="s"/>
      <c r="AS2124" t="s"/>
      <c r="AT2124" t="s">
        <v>90</v>
      </c>
      <c r="AU2124" t="s"/>
      <c r="AV2124" t="s"/>
      <c r="AW2124" t="s"/>
      <c r="AX2124" t="s"/>
      <c r="AY2124" t="n">
        <v>6796527</v>
      </c>
      <c r="AZ2124" t="s">
        <v>2574</v>
      </c>
      <c r="BA2124" t="s"/>
      <c r="BB2124" t="n">
        <v>60665</v>
      </c>
      <c r="BC2124" t="n">
        <v>13.585872</v>
      </c>
      <c r="BD2124" t="n">
        <v>52.403019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92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2572</v>
      </c>
      <c r="F2125" t="n">
        <v>-1</v>
      </c>
      <c r="G2125" t="s">
        <v>74</v>
      </c>
      <c r="H2125" t="s">
        <v>75</v>
      </c>
      <c r="I2125" t="s"/>
      <c r="J2125" t="s">
        <v>74</v>
      </c>
      <c r="K2125" t="n">
        <v>605.09</v>
      </c>
      <c r="L2125" t="s">
        <v>76</v>
      </c>
      <c r="M2125" t="s"/>
      <c r="N2125" t="s">
        <v>1141</v>
      </c>
      <c r="O2125" t="s">
        <v>78</v>
      </c>
      <c r="P2125" t="s">
        <v>2572</v>
      </c>
      <c r="Q2125" t="s"/>
      <c r="R2125" t="s">
        <v>79</v>
      </c>
      <c r="S2125" t="s">
        <v>2578</v>
      </c>
      <c r="T2125" t="s">
        <v>81</v>
      </c>
      <c r="U2125" t="s">
        <v>82</v>
      </c>
      <c r="V2125" t="s">
        <v>83</v>
      </c>
      <c r="W2125" t="s">
        <v>84</v>
      </c>
      <c r="X2125" t="s"/>
      <c r="Y2125" t="s">
        <v>85</v>
      </c>
      <c r="Z2125">
        <f>HYPERLINK("https://hotelmonitor-cachepage.eclerx.com/savepage/tk_15444275973678339_sr_2399.html","info")</f>
        <v/>
      </c>
      <c r="AA2125" t="n">
        <v>-6796527</v>
      </c>
      <c r="AB2125" t="s"/>
      <c r="AC2125" t="s"/>
      <c r="AD2125" t="s">
        <v>86</v>
      </c>
      <c r="AE2125" t="s"/>
      <c r="AF2125" t="s"/>
      <c r="AG2125" t="s"/>
      <c r="AH2125" t="s"/>
      <c r="AI2125" t="s"/>
      <c r="AJ2125" t="s"/>
      <c r="AK2125" t="s">
        <v>87</v>
      </c>
      <c r="AL2125" t="s"/>
      <c r="AM2125" t="s"/>
      <c r="AN2125" t="s">
        <v>88</v>
      </c>
      <c r="AO2125" t="s"/>
      <c r="AP2125" t="n">
        <v>454</v>
      </c>
      <c r="AQ2125" t="s">
        <v>89</v>
      </c>
      <c r="AR2125" t="s"/>
      <c r="AS2125" t="s"/>
      <c r="AT2125" t="s">
        <v>90</v>
      </c>
      <c r="AU2125" t="s"/>
      <c r="AV2125" t="s"/>
      <c r="AW2125" t="s"/>
      <c r="AX2125" t="s"/>
      <c r="AY2125" t="n">
        <v>6796527</v>
      </c>
      <c r="AZ2125" t="s">
        <v>2574</v>
      </c>
      <c r="BA2125" t="s"/>
      <c r="BB2125" t="n">
        <v>60665</v>
      </c>
      <c r="BC2125" t="n">
        <v>13.585872</v>
      </c>
      <c r="BD2125" t="n">
        <v>52.403019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92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2572</v>
      </c>
      <c r="F2126" t="n">
        <v>-1</v>
      </c>
      <c r="G2126" t="s">
        <v>74</v>
      </c>
      <c r="H2126" t="s">
        <v>75</v>
      </c>
      <c r="I2126" t="s"/>
      <c r="J2126" t="s">
        <v>74</v>
      </c>
      <c r="K2126" t="n">
        <v>664.6</v>
      </c>
      <c r="L2126" t="s">
        <v>76</v>
      </c>
      <c r="M2126" t="s"/>
      <c r="N2126" t="s">
        <v>886</v>
      </c>
      <c r="O2126" t="s">
        <v>78</v>
      </c>
      <c r="P2126" t="s">
        <v>2572</v>
      </c>
      <c r="Q2126" t="s"/>
      <c r="R2126" t="s">
        <v>79</v>
      </c>
      <c r="S2126" t="s">
        <v>2579</v>
      </c>
      <c r="T2126" t="s">
        <v>81</v>
      </c>
      <c r="U2126" t="s">
        <v>82</v>
      </c>
      <c r="V2126" t="s">
        <v>83</v>
      </c>
      <c r="W2126" t="s">
        <v>108</v>
      </c>
      <c r="X2126" t="s"/>
      <c r="Y2126" t="s">
        <v>85</v>
      </c>
      <c r="Z2126">
        <f>HYPERLINK("https://hotelmonitor-cachepage.eclerx.com/savepage/tk_15444275973678339_sr_2399.html","info")</f>
        <v/>
      </c>
      <c r="AA2126" t="n">
        <v>-6796527</v>
      </c>
      <c r="AB2126" t="s"/>
      <c r="AC2126" t="s"/>
      <c r="AD2126" t="s">
        <v>86</v>
      </c>
      <c r="AE2126" t="s"/>
      <c r="AF2126" t="s"/>
      <c r="AG2126" t="s"/>
      <c r="AH2126" t="s"/>
      <c r="AI2126" t="s"/>
      <c r="AJ2126" t="s"/>
      <c r="AK2126" t="s">
        <v>87</v>
      </c>
      <c r="AL2126" t="s"/>
      <c r="AM2126" t="s"/>
      <c r="AN2126" t="s">
        <v>88</v>
      </c>
      <c r="AO2126" t="s"/>
      <c r="AP2126" t="n">
        <v>454</v>
      </c>
      <c r="AQ2126" t="s">
        <v>89</v>
      </c>
      <c r="AR2126" t="s"/>
      <c r="AS2126" t="s"/>
      <c r="AT2126" t="s">
        <v>90</v>
      </c>
      <c r="AU2126" t="s"/>
      <c r="AV2126" t="s"/>
      <c r="AW2126" t="s"/>
      <c r="AX2126" t="s"/>
      <c r="AY2126" t="n">
        <v>6796527</v>
      </c>
      <c r="AZ2126" t="s">
        <v>2574</v>
      </c>
      <c r="BA2126" t="s"/>
      <c r="BB2126" t="n">
        <v>60665</v>
      </c>
      <c r="BC2126" t="n">
        <v>13.585872</v>
      </c>
      <c r="BD2126" t="n">
        <v>52.403019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92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2572</v>
      </c>
      <c r="F2127" t="n">
        <v>-1</v>
      </c>
      <c r="G2127" t="s">
        <v>74</v>
      </c>
      <c r="H2127" t="s">
        <v>75</v>
      </c>
      <c r="I2127" t="s"/>
      <c r="J2127" t="s">
        <v>74</v>
      </c>
      <c r="K2127" t="n">
        <v>725.1</v>
      </c>
      <c r="L2127" t="s">
        <v>76</v>
      </c>
      <c r="M2127" t="s"/>
      <c r="N2127" t="s">
        <v>1141</v>
      </c>
      <c r="O2127" t="s">
        <v>78</v>
      </c>
      <c r="P2127" t="s">
        <v>2572</v>
      </c>
      <c r="Q2127" t="s"/>
      <c r="R2127" t="s">
        <v>79</v>
      </c>
      <c r="S2127" t="s">
        <v>2580</v>
      </c>
      <c r="T2127" t="s">
        <v>81</v>
      </c>
      <c r="U2127" t="s">
        <v>82</v>
      </c>
      <c r="V2127" t="s">
        <v>83</v>
      </c>
      <c r="W2127" t="s">
        <v>108</v>
      </c>
      <c r="X2127" t="s"/>
      <c r="Y2127" t="s">
        <v>85</v>
      </c>
      <c r="Z2127">
        <f>HYPERLINK("https://hotelmonitor-cachepage.eclerx.com/savepage/tk_15444275973678339_sr_2399.html","info")</f>
        <v/>
      </c>
      <c r="AA2127" t="n">
        <v>-6796527</v>
      </c>
      <c r="AB2127" t="s"/>
      <c r="AC2127" t="s"/>
      <c r="AD2127" t="s">
        <v>86</v>
      </c>
      <c r="AE2127" t="s"/>
      <c r="AF2127" t="s"/>
      <c r="AG2127" t="s"/>
      <c r="AH2127" t="s"/>
      <c r="AI2127" t="s"/>
      <c r="AJ2127" t="s"/>
      <c r="AK2127" t="s">
        <v>87</v>
      </c>
      <c r="AL2127" t="s"/>
      <c r="AM2127" t="s"/>
      <c r="AN2127" t="s">
        <v>88</v>
      </c>
      <c r="AO2127" t="s"/>
      <c r="AP2127" t="n">
        <v>454</v>
      </c>
      <c r="AQ2127" t="s">
        <v>89</v>
      </c>
      <c r="AR2127" t="s"/>
      <c r="AS2127" t="s"/>
      <c r="AT2127" t="s">
        <v>90</v>
      </c>
      <c r="AU2127" t="s"/>
      <c r="AV2127" t="s"/>
      <c r="AW2127" t="s"/>
      <c r="AX2127" t="s"/>
      <c r="AY2127" t="n">
        <v>6796527</v>
      </c>
      <c r="AZ2127" t="s">
        <v>2574</v>
      </c>
      <c r="BA2127" t="s"/>
      <c r="BB2127" t="n">
        <v>60665</v>
      </c>
      <c r="BC2127" t="n">
        <v>13.585872</v>
      </c>
      <c r="BD2127" t="n">
        <v>52.403019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92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2581</v>
      </c>
      <c r="F2128" t="n">
        <v>5254604</v>
      </c>
      <c r="G2128" t="s">
        <v>74</v>
      </c>
      <c r="H2128" t="s">
        <v>75</v>
      </c>
      <c r="I2128" t="s"/>
      <c r="J2128" t="s">
        <v>74</v>
      </c>
      <c r="K2128" t="n">
        <v>62</v>
      </c>
      <c r="L2128" t="s">
        <v>76</v>
      </c>
      <c r="M2128" t="s"/>
      <c r="N2128" t="s">
        <v>158</v>
      </c>
      <c r="O2128" t="s">
        <v>78</v>
      </c>
      <c r="P2128" t="s">
        <v>2582</v>
      </c>
      <c r="Q2128" t="s"/>
      <c r="R2128" t="s">
        <v>119</v>
      </c>
      <c r="S2128" t="s">
        <v>540</v>
      </c>
      <c r="T2128" t="s">
        <v>81</v>
      </c>
      <c r="U2128" t="s">
        <v>82</v>
      </c>
      <c r="V2128" t="s">
        <v>83</v>
      </c>
      <c r="W2128" t="s">
        <v>84</v>
      </c>
      <c r="X2128" t="s"/>
      <c r="Y2128" t="s">
        <v>85</v>
      </c>
      <c r="Z2128">
        <f>HYPERLINK("https://hotelmonitor-cachepage.eclerx.com/savepage/tk_15444263124074864_sr_2399.html","info")</f>
        <v/>
      </c>
      <c r="AA2128" t="n">
        <v>162219</v>
      </c>
      <c r="AB2128" t="s"/>
      <c r="AC2128" t="s"/>
      <c r="AD2128" t="s">
        <v>86</v>
      </c>
      <c r="AE2128" t="s"/>
      <c r="AF2128" t="s"/>
      <c r="AG2128" t="s"/>
      <c r="AH2128" t="s"/>
      <c r="AI2128" t="s"/>
      <c r="AJ2128" t="s"/>
      <c r="AK2128" t="s">
        <v>87</v>
      </c>
      <c r="AL2128" t="s"/>
      <c r="AM2128" t="s"/>
      <c r="AN2128" t="s">
        <v>88</v>
      </c>
      <c r="AO2128" t="s"/>
      <c r="AP2128" t="n">
        <v>74</v>
      </c>
      <c r="AQ2128" t="s">
        <v>89</v>
      </c>
      <c r="AR2128" t="s"/>
      <c r="AS2128" t="s"/>
      <c r="AT2128" t="s">
        <v>90</v>
      </c>
      <c r="AU2128" t="s"/>
      <c r="AV2128" t="s"/>
      <c r="AW2128" t="s"/>
      <c r="AX2128" t="s"/>
      <c r="AY2128" t="n">
        <v>4784430</v>
      </c>
      <c r="AZ2128" t="s">
        <v>2583</v>
      </c>
      <c r="BA2128" t="s"/>
      <c r="BB2128" t="n">
        <v>412388</v>
      </c>
      <c r="BC2128" t="n">
        <v>13.269682</v>
      </c>
      <c r="BD2128" t="n">
        <v>52.509021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92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2581</v>
      </c>
      <c r="F2129" t="n">
        <v>5254604</v>
      </c>
      <c r="G2129" t="s">
        <v>74</v>
      </c>
      <c r="H2129" t="s">
        <v>75</v>
      </c>
      <c r="I2129" t="s"/>
      <c r="J2129" t="s">
        <v>74</v>
      </c>
      <c r="K2129" t="n">
        <v>62.1</v>
      </c>
      <c r="L2129" t="s">
        <v>76</v>
      </c>
      <c r="M2129" t="s"/>
      <c r="N2129" t="s">
        <v>113</v>
      </c>
      <c r="O2129" t="s">
        <v>78</v>
      </c>
      <c r="P2129" t="s">
        <v>2582</v>
      </c>
      <c r="Q2129" t="s"/>
      <c r="R2129" t="s">
        <v>119</v>
      </c>
      <c r="S2129" t="s">
        <v>736</v>
      </c>
      <c r="T2129" t="s">
        <v>81</v>
      </c>
      <c r="U2129" t="s">
        <v>82</v>
      </c>
      <c r="V2129" t="s">
        <v>83</v>
      </c>
      <c r="W2129" t="s">
        <v>84</v>
      </c>
      <c r="X2129" t="s"/>
      <c r="Y2129" t="s">
        <v>85</v>
      </c>
      <c r="Z2129">
        <f>HYPERLINK("https://hotelmonitor-cachepage.eclerx.com/savepage/tk_15444263124074864_sr_2399.html","info")</f>
        <v/>
      </c>
      <c r="AA2129" t="n">
        <v>162219</v>
      </c>
      <c r="AB2129" t="s"/>
      <c r="AC2129" t="s"/>
      <c r="AD2129" t="s">
        <v>86</v>
      </c>
      <c r="AE2129" t="s"/>
      <c r="AF2129" t="s"/>
      <c r="AG2129" t="s"/>
      <c r="AH2129" t="s"/>
      <c r="AI2129" t="s"/>
      <c r="AJ2129" t="s"/>
      <c r="AK2129" t="s">
        <v>87</v>
      </c>
      <c r="AL2129" t="s"/>
      <c r="AM2129" t="s"/>
      <c r="AN2129" t="s">
        <v>88</v>
      </c>
      <c r="AO2129" t="s"/>
      <c r="AP2129" t="n">
        <v>74</v>
      </c>
      <c r="AQ2129" t="s">
        <v>89</v>
      </c>
      <c r="AR2129" t="s"/>
      <c r="AS2129" t="s"/>
      <c r="AT2129" t="s">
        <v>90</v>
      </c>
      <c r="AU2129" t="s"/>
      <c r="AV2129" t="s"/>
      <c r="AW2129" t="s"/>
      <c r="AX2129" t="s"/>
      <c r="AY2129" t="n">
        <v>4784430</v>
      </c>
      <c r="AZ2129" t="s">
        <v>2583</v>
      </c>
      <c r="BA2129" t="s"/>
      <c r="BB2129" t="n">
        <v>412388</v>
      </c>
      <c r="BC2129" t="n">
        <v>13.269682</v>
      </c>
      <c r="BD2129" t="n">
        <v>52.509021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92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2584</v>
      </c>
      <c r="F2130" t="n">
        <v>578574</v>
      </c>
      <c r="G2130" t="s">
        <v>74</v>
      </c>
      <c r="H2130" t="s">
        <v>75</v>
      </c>
      <c r="I2130" t="s"/>
      <c r="J2130" t="s">
        <v>74</v>
      </c>
      <c r="K2130" t="n">
        <v>83.2</v>
      </c>
      <c r="L2130" t="s">
        <v>76</v>
      </c>
      <c r="M2130" t="s"/>
      <c r="N2130" t="s">
        <v>158</v>
      </c>
      <c r="O2130" t="s">
        <v>78</v>
      </c>
      <c r="P2130" t="s">
        <v>2584</v>
      </c>
      <c r="Q2130" t="s"/>
      <c r="R2130" t="s">
        <v>79</v>
      </c>
      <c r="S2130" t="s">
        <v>2585</v>
      </c>
      <c r="T2130" t="s">
        <v>81</v>
      </c>
      <c r="U2130" t="s">
        <v>82</v>
      </c>
      <c r="V2130" t="s">
        <v>83</v>
      </c>
      <c r="W2130" t="s">
        <v>84</v>
      </c>
      <c r="X2130" t="s"/>
      <c r="Y2130" t="s">
        <v>85</v>
      </c>
      <c r="Z2130">
        <f>HYPERLINK("https://hotelmonitor-cachepage.eclerx.com/savepage/tk_15444260974527066_sr_2399.html","info")</f>
        <v/>
      </c>
      <c r="AA2130" t="n">
        <v>133705</v>
      </c>
      <c r="AB2130" t="s"/>
      <c r="AC2130" t="s"/>
      <c r="AD2130" t="s">
        <v>86</v>
      </c>
      <c r="AE2130" t="s"/>
      <c r="AF2130" t="s"/>
      <c r="AG2130" t="s"/>
      <c r="AH2130" t="s"/>
      <c r="AI2130" t="s"/>
      <c r="AJ2130" t="s"/>
      <c r="AK2130" t="s">
        <v>87</v>
      </c>
      <c r="AL2130" t="s"/>
      <c r="AM2130" t="s"/>
      <c r="AN2130" t="s">
        <v>88</v>
      </c>
      <c r="AO2130" t="s"/>
      <c r="AP2130" t="n">
        <v>8</v>
      </c>
      <c r="AQ2130" t="s">
        <v>89</v>
      </c>
      <c r="AR2130" t="s"/>
      <c r="AS2130" t="s"/>
      <c r="AT2130" t="s">
        <v>90</v>
      </c>
      <c r="AU2130" t="s"/>
      <c r="AV2130" t="s"/>
      <c r="AW2130" t="s"/>
      <c r="AX2130" t="s"/>
      <c r="AY2130" t="n">
        <v>1811730</v>
      </c>
      <c r="AZ2130" t="s">
        <v>2586</v>
      </c>
      <c r="BA2130" t="s"/>
      <c r="BB2130" t="n">
        <v>451949</v>
      </c>
      <c r="BC2130" t="n">
        <v>13.374481</v>
      </c>
      <c r="BD2130" t="n">
        <v>52.504676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92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2584</v>
      </c>
      <c r="F2131" t="n">
        <v>578574</v>
      </c>
      <c r="G2131" t="s">
        <v>74</v>
      </c>
      <c r="H2131" t="s">
        <v>75</v>
      </c>
      <c r="I2131" t="s"/>
      <c r="J2131" t="s">
        <v>74</v>
      </c>
      <c r="K2131" t="n">
        <v>104</v>
      </c>
      <c r="L2131" t="s">
        <v>76</v>
      </c>
      <c r="M2131" t="s"/>
      <c r="N2131" t="s">
        <v>113</v>
      </c>
      <c r="O2131" t="s">
        <v>78</v>
      </c>
      <c r="P2131" t="s">
        <v>2584</v>
      </c>
      <c r="Q2131" t="s"/>
      <c r="R2131" t="s">
        <v>79</v>
      </c>
      <c r="S2131" t="s">
        <v>860</v>
      </c>
      <c r="T2131" t="s">
        <v>81</v>
      </c>
      <c r="U2131" t="s">
        <v>82</v>
      </c>
      <c r="V2131" t="s">
        <v>83</v>
      </c>
      <c r="W2131" t="s">
        <v>84</v>
      </c>
      <c r="X2131" t="s"/>
      <c r="Y2131" t="s">
        <v>85</v>
      </c>
      <c r="Z2131">
        <f>HYPERLINK("https://hotelmonitor-cachepage.eclerx.com/savepage/tk_15444260974527066_sr_2399.html","info")</f>
        <v/>
      </c>
      <c r="AA2131" t="n">
        <v>133705</v>
      </c>
      <c r="AB2131" t="s"/>
      <c r="AC2131" t="s"/>
      <c r="AD2131" t="s">
        <v>86</v>
      </c>
      <c r="AE2131" t="s"/>
      <c r="AF2131" t="s"/>
      <c r="AG2131" t="s"/>
      <c r="AH2131" t="s"/>
      <c r="AI2131" t="s"/>
      <c r="AJ2131" t="s"/>
      <c r="AK2131" t="s">
        <v>87</v>
      </c>
      <c r="AL2131" t="s"/>
      <c r="AM2131" t="s"/>
      <c r="AN2131" t="s">
        <v>88</v>
      </c>
      <c r="AO2131" t="s"/>
      <c r="AP2131" t="n">
        <v>8</v>
      </c>
      <c r="AQ2131" t="s">
        <v>89</v>
      </c>
      <c r="AR2131" t="s"/>
      <c r="AS2131" t="s"/>
      <c r="AT2131" t="s">
        <v>90</v>
      </c>
      <c r="AU2131" t="s"/>
      <c r="AV2131" t="s"/>
      <c r="AW2131" t="s"/>
      <c r="AX2131" t="s"/>
      <c r="AY2131" t="n">
        <v>1811730</v>
      </c>
      <c r="AZ2131" t="s">
        <v>2586</v>
      </c>
      <c r="BA2131" t="s"/>
      <c r="BB2131" t="n">
        <v>451949</v>
      </c>
      <c r="BC2131" t="n">
        <v>13.374481</v>
      </c>
      <c r="BD2131" t="n">
        <v>52.504676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92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2584</v>
      </c>
      <c r="F2132" t="n">
        <v>578574</v>
      </c>
      <c r="G2132" t="s">
        <v>74</v>
      </c>
      <c r="H2132" t="s">
        <v>75</v>
      </c>
      <c r="I2132" t="s"/>
      <c r="J2132" t="s">
        <v>74</v>
      </c>
      <c r="K2132" t="n">
        <v>124</v>
      </c>
      <c r="L2132" t="s">
        <v>76</v>
      </c>
      <c r="M2132" t="s"/>
      <c r="N2132" t="s">
        <v>131</v>
      </c>
      <c r="O2132" t="s">
        <v>78</v>
      </c>
      <c r="P2132" t="s">
        <v>2584</v>
      </c>
      <c r="Q2132" t="s"/>
      <c r="R2132" t="s">
        <v>79</v>
      </c>
      <c r="S2132" t="s">
        <v>326</v>
      </c>
      <c r="T2132" t="s">
        <v>81</v>
      </c>
      <c r="U2132" t="s">
        <v>82</v>
      </c>
      <c r="V2132" t="s">
        <v>83</v>
      </c>
      <c r="W2132" t="s">
        <v>84</v>
      </c>
      <c r="X2132" t="s"/>
      <c r="Y2132" t="s">
        <v>85</v>
      </c>
      <c r="Z2132">
        <f>HYPERLINK("https://hotelmonitor-cachepage.eclerx.com/savepage/tk_15444260974527066_sr_2399.html","info")</f>
        <v/>
      </c>
      <c r="AA2132" t="n">
        <v>133705</v>
      </c>
      <c r="AB2132" t="s"/>
      <c r="AC2132" t="s"/>
      <c r="AD2132" t="s">
        <v>86</v>
      </c>
      <c r="AE2132" t="s"/>
      <c r="AF2132" t="s"/>
      <c r="AG2132" t="s"/>
      <c r="AH2132" t="s"/>
      <c r="AI2132" t="s"/>
      <c r="AJ2132" t="s"/>
      <c r="AK2132" t="s">
        <v>87</v>
      </c>
      <c r="AL2132" t="s"/>
      <c r="AM2132" t="s"/>
      <c r="AN2132" t="s">
        <v>88</v>
      </c>
      <c r="AO2132" t="s"/>
      <c r="AP2132" t="n">
        <v>8</v>
      </c>
      <c r="AQ2132" t="s">
        <v>89</v>
      </c>
      <c r="AR2132" t="s"/>
      <c r="AS2132" t="s"/>
      <c r="AT2132" t="s">
        <v>90</v>
      </c>
      <c r="AU2132" t="s"/>
      <c r="AV2132" t="s"/>
      <c r="AW2132" t="s"/>
      <c r="AX2132" t="s"/>
      <c r="AY2132" t="n">
        <v>1811730</v>
      </c>
      <c r="AZ2132" t="s">
        <v>2586</v>
      </c>
      <c r="BA2132" t="s"/>
      <c r="BB2132" t="n">
        <v>451949</v>
      </c>
      <c r="BC2132" t="n">
        <v>13.374481</v>
      </c>
      <c r="BD2132" t="n">
        <v>52.504676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92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2584</v>
      </c>
      <c r="F2133" t="n">
        <v>578574</v>
      </c>
      <c r="G2133" t="s">
        <v>74</v>
      </c>
      <c r="H2133" t="s">
        <v>75</v>
      </c>
      <c r="I2133" t="s"/>
      <c r="J2133" t="s">
        <v>74</v>
      </c>
      <c r="K2133" t="n">
        <v>154</v>
      </c>
      <c r="L2133" t="s">
        <v>76</v>
      </c>
      <c r="M2133" t="s"/>
      <c r="N2133" t="s">
        <v>179</v>
      </c>
      <c r="O2133" t="s">
        <v>78</v>
      </c>
      <c r="P2133" t="s">
        <v>2584</v>
      </c>
      <c r="Q2133" t="s"/>
      <c r="R2133" t="s">
        <v>79</v>
      </c>
      <c r="S2133" t="s">
        <v>905</v>
      </c>
      <c r="T2133" t="s">
        <v>81</v>
      </c>
      <c r="U2133" t="s">
        <v>82</v>
      </c>
      <c r="V2133" t="s">
        <v>83</v>
      </c>
      <c r="W2133" t="s">
        <v>84</v>
      </c>
      <c r="X2133" t="s"/>
      <c r="Y2133" t="s">
        <v>85</v>
      </c>
      <c r="Z2133">
        <f>HYPERLINK("https://hotelmonitor-cachepage.eclerx.com/savepage/tk_15444260974527066_sr_2399.html","info")</f>
        <v/>
      </c>
      <c r="AA2133" t="n">
        <v>133705</v>
      </c>
      <c r="AB2133" t="s"/>
      <c r="AC2133" t="s"/>
      <c r="AD2133" t="s">
        <v>86</v>
      </c>
      <c r="AE2133" t="s"/>
      <c r="AF2133" t="s"/>
      <c r="AG2133" t="s"/>
      <c r="AH2133" t="s"/>
      <c r="AI2133" t="s"/>
      <c r="AJ2133" t="s"/>
      <c r="AK2133" t="s">
        <v>87</v>
      </c>
      <c r="AL2133" t="s"/>
      <c r="AM2133" t="s"/>
      <c r="AN2133" t="s">
        <v>88</v>
      </c>
      <c r="AO2133" t="s"/>
      <c r="AP2133" t="n">
        <v>8</v>
      </c>
      <c r="AQ2133" t="s">
        <v>89</v>
      </c>
      <c r="AR2133" t="s"/>
      <c r="AS2133" t="s"/>
      <c r="AT2133" t="s">
        <v>90</v>
      </c>
      <c r="AU2133" t="s"/>
      <c r="AV2133" t="s"/>
      <c r="AW2133" t="s"/>
      <c r="AX2133" t="s"/>
      <c r="AY2133" t="n">
        <v>1811730</v>
      </c>
      <c r="AZ2133" t="s">
        <v>2586</v>
      </c>
      <c r="BA2133" t="s"/>
      <c r="BB2133" t="n">
        <v>451949</v>
      </c>
      <c r="BC2133" t="n">
        <v>13.374481</v>
      </c>
      <c r="BD2133" t="n">
        <v>52.504676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92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2587</v>
      </c>
      <c r="F2134" t="n">
        <v>-1</v>
      </c>
      <c r="G2134" t="s">
        <v>74</v>
      </c>
      <c r="H2134" t="s">
        <v>75</v>
      </c>
      <c r="I2134" t="s"/>
      <c r="J2134" t="s">
        <v>74</v>
      </c>
      <c r="K2134" t="n">
        <v>79</v>
      </c>
      <c r="L2134" t="s">
        <v>76</v>
      </c>
      <c r="M2134" t="s"/>
      <c r="N2134" t="s">
        <v>113</v>
      </c>
      <c r="O2134" t="s">
        <v>78</v>
      </c>
      <c r="P2134" t="s">
        <v>2587</v>
      </c>
      <c r="Q2134" t="s"/>
      <c r="R2134" t="s">
        <v>114</v>
      </c>
      <c r="S2134" t="s">
        <v>342</v>
      </c>
      <c r="T2134" t="s">
        <v>81</v>
      </c>
      <c r="U2134" t="s">
        <v>82</v>
      </c>
      <c r="V2134" t="s">
        <v>83</v>
      </c>
      <c r="W2134" t="s">
        <v>108</v>
      </c>
      <c r="X2134" t="s"/>
      <c r="Y2134" t="s">
        <v>85</v>
      </c>
      <c r="Z2134">
        <f>HYPERLINK("https://hotelmonitor-cachepage.eclerx.com/savepage/tk_1544427693497573_sr_2399.html","info")</f>
        <v/>
      </c>
      <c r="AA2134" t="n">
        <v>-2071797</v>
      </c>
      <c r="AB2134" t="s"/>
      <c r="AC2134" t="s"/>
      <c r="AD2134" t="s">
        <v>86</v>
      </c>
      <c r="AE2134" t="s"/>
      <c r="AF2134" t="s"/>
      <c r="AG2134" t="s"/>
      <c r="AH2134" t="s"/>
      <c r="AI2134" t="s"/>
      <c r="AJ2134" t="s"/>
      <c r="AK2134" t="s">
        <v>87</v>
      </c>
      <c r="AL2134" t="s"/>
      <c r="AM2134" t="s"/>
      <c r="AN2134" t="s">
        <v>88</v>
      </c>
      <c r="AO2134" t="s"/>
      <c r="AP2134" t="n">
        <v>481</v>
      </c>
      <c r="AQ2134" t="s">
        <v>89</v>
      </c>
      <c r="AR2134" t="s"/>
      <c r="AS2134" t="s"/>
      <c r="AT2134" t="s">
        <v>90</v>
      </c>
      <c r="AU2134" t="s"/>
      <c r="AV2134" t="s"/>
      <c r="AW2134" t="s"/>
      <c r="AX2134" t="s"/>
      <c r="AY2134" t="n">
        <v>2071797</v>
      </c>
      <c r="AZ2134" t="s">
        <v>2588</v>
      </c>
      <c r="BA2134" t="s"/>
      <c r="BB2134" t="n">
        <v>580953</v>
      </c>
      <c r="BC2134" t="n">
        <v>13.660469</v>
      </c>
      <c r="BD2134" t="n">
        <v>52.413135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92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2589</v>
      </c>
      <c r="F2135" t="n">
        <v>743230</v>
      </c>
      <c r="G2135" t="s">
        <v>74</v>
      </c>
      <c r="H2135" t="s">
        <v>75</v>
      </c>
      <c r="I2135" t="s"/>
      <c r="J2135" t="s">
        <v>74</v>
      </c>
      <c r="K2135" t="n">
        <v>59</v>
      </c>
      <c r="L2135" t="s">
        <v>76</v>
      </c>
      <c r="M2135" t="s"/>
      <c r="N2135" t="s">
        <v>337</v>
      </c>
      <c r="O2135" t="s">
        <v>78</v>
      </c>
      <c r="P2135" t="s">
        <v>2590</v>
      </c>
      <c r="Q2135" t="s"/>
      <c r="R2135" t="s">
        <v>79</v>
      </c>
      <c r="S2135" t="s">
        <v>184</v>
      </c>
      <c r="T2135" t="s">
        <v>81</v>
      </c>
      <c r="U2135" t="s">
        <v>82</v>
      </c>
      <c r="V2135" t="s">
        <v>83</v>
      </c>
      <c r="W2135" t="s">
        <v>84</v>
      </c>
      <c r="X2135" t="s"/>
      <c r="Y2135" t="s">
        <v>85</v>
      </c>
      <c r="Z2135">
        <f>HYPERLINK("https://hotelmonitor-cachepage.eclerx.com/savepage/tk_1544427514206421_sr_2399.html","info")</f>
        <v/>
      </c>
      <c r="AA2135" t="n">
        <v>142259</v>
      </c>
      <c r="AB2135" t="s"/>
      <c r="AC2135" t="s"/>
      <c r="AD2135" t="s">
        <v>86</v>
      </c>
      <c r="AE2135" t="s"/>
      <c r="AF2135" t="s"/>
      <c r="AG2135" t="s"/>
      <c r="AH2135" t="s"/>
      <c r="AI2135" t="s"/>
      <c r="AJ2135" t="s"/>
      <c r="AK2135" t="s">
        <v>87</v>
      </c>
      <c r="AL2135" t="s"/>
      <c r="AM2135" t="s"/>
      <c r="AN2135" t="s">
        <v>88</v>
      </c>
      <c r="AO2135" t="s"/>
      <c r="AP2135" t="n">
        <v>428</v>
      </c>
      <c r="AQ2135" t="s">
        <v>89</v>
      </c>
      <c r="AR2135" t="s"/>
      <c r="AS2135" t="s"/>
      <c r="AT2135" t="s">
        <v>90</v>
      </c>
      <c r="AU2135" t="s"/>
      <c r="AV2135" t="s"/>
      <c r="AW2135" t="s"/>
      <c r="AX2135" t="s"/>
      <c r="AY2135" t="n">
        <v>955263</v>
      </c>
      <c r="AZ2135" t="s">
        <v>2591</v>
      </c>
      <c r="BA2135" t="s"/>
      <c r="BB2135" t="n">
        <v>221570</v>
      </c>
      <c r="BC2135" t="n">
        <v>13.32118</v>
      </c>
      <c r="BD2135" t="n">
        <v>52.50091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92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2589</v>
      </c>
      <c r="F2136" t="n">
        <v>743230</v>
      </c>
      <c r="G2136" t="s">
        <v>74</v>
      </c>
      <c r="H2136" t="s">
        <v>75</v>
      </c>
      <c r="I2136" t="s"/>
      <c r="J2136" t="s">
        <v>74</v>
      </c>
      <c r="K2136" t="n">
        <v>69</v>
      </c>
      <c r="L2136" t="s">
        <v>76</v>
      </c>
      <c r="M2136" t="s"/>
      <c r="N2136" t="s">
        <v>341</v>
      </c>
      <c r="O2136" t="s">
        <v>78</v>
      </c>
      <c r="P2136" t="s">
        <v>2590</v>
      </c>
      <c r="Q2136" t="s"/>
      <c r="R2136" t="s">
        <v>79</v>
      </c>
      <c r="S2136" t="s">
        <v>186</v>
      </c>
      <c r="T2136" t="s">
        <v>81</v>
      </c>
      <c r="U2136" t="s">
        <v>82</v>
      </c>
      <c r="V2136" t="s">
        <v>83</v>
      </c>
      <c r="W2136" t="s">
        <v>84</v>
      </c>
      <c r="X2136" t="s"/>
      <c r="Y2136" t="s">
        <v>85</v>
      </c>
      <c r="Z2136">
        <f>HYPERLINK("https://hotelmonitor-cachepage.eclerx.com/savepage/tk_1544427514206421_sr_2399.html","info")</f>
        <v/>
      </c>
      <c r="AA2136" t="n">
        <v>142259</v>
      </c>
      <c r="AB2136" t="s"/>
      <c r="AC2136" t="s"/>
      <c r="AD2136" t="s">
        <v>86</v>
      </c>
      <c r="AE2136" t="s"/>
      <c r="AF2136" t="s"/>
      <c r="AG2136" t="s"/>
      <c r="AH2136" t="s"/>
      <c r="AI2136" t="s"/>
      <c r="AJ2136" t="s"/>
      <c r="AK2136" t="s">
        <v>87</v>
      </c>
      <c r="AL2136" t="s"/>
      <c r="AM2136" t="s"/>
      <c r="AN2136" t="s">
        <v>88</v>
      </c>
      <c r="AO2136" t="s"/>
      <c r="AP2136" t="n">
        <v>428</v>
      </c>
      <c r="AQ2136" t="s">
        <v>89</v>
      </c>
      <c r="AR2136" t="s"/>
      <c r="AS2136" t="s"/>
      <c r="AT2136" t="s">
        <v>90</v>
      </c>
      <c r="AU2136" t="s"/>
      <c r="AV2136" t="s"/>
      <c r="AW2136" t="s"/>
      <c r="AX2136" t="s"/>
      <c r="AY2136" t="n">
        <v>955263</v>
      </c>
      <c r="AZ2136" t="s">
        <v>2591</v>
      </c>
      <c r="BA2136" t="s"/>
      <c r="BB2136" t="n">
        <v>221570</v>
      </c>
      <c r="BC2136" t="n">
        <v>13.32118</v>
      </c>
      <c r="BD2136" t="n">
        <v>52.50091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92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2589</v>
      </c>
      <c r="F2137" t="n">
        <v>743230</v>
      </c>
      <c r="G2137" t="s">
        <v>74</v>
      </c>
      <c r="H2137" t="s">
        <v>75</v>
      </c>
      <c r="I2137" t="s"/>
      <c r="J2137" t="s">
        <v>74</v>
      </c>
      <c r="K2137" t="n">
        <v>59</v>
      </c>
      <c r="L2137" t="s">
        <v>76</v>
      </c>
      <c r="M2137" t="s"/>
      <c r="N2137" t="s">
        <v>347</v>
      </c>
      <c r="O2137" t="s">
        <v>78</v>
      </c>
      <c r="P2137" t="s">
        <v>2590</v>
      </c>
      <c r="Q2137" t="s"/>
      <c r="R2137" t="s">
        <v>79</v>
      </c>
      <c r="S2137" t="s">
        <v>184</v>
      </c>
      <c r="T2137" t="s">
        <v>81</v>
      </c>
      <c r="U2137" t="s">
        <v>82</v>
      </c>
      <c r="V2137" t="s">
        <v>83</v>
      </c>
      <c r="W2137" t="s">
        <v>84</v>
      </c>
      <c r="X2137" t="s"/>
      <c r="Y2137" t="s">
        <v>85</v>
      </c>
      <c r="Z2137">
        <f>HYPERLINK("https://hotelmonitor-cachepage.eclerx.com/savepage/tk_1544427514206421_sr_2399.html","info")</f>
        <v/>
      </c>
      <c r="AA2137" t="n">
        <v>142259</v>
      </c>
      <c r="AB2137" t="s"/>
      <c r="AC2137" t="s"/>
      <c r="AD2137" t="s">
        <v>86</v>
      </c>
      <c r="AE2137" t="s"/>
      <c r="AF2137" t="s"/>
      <c r="AG2137" t="s"/>
      <c r="AH2137" t="s"/>
      <c r="AI2137" t="s"/>
      <c r="AJ2137" t="s"/>
      <c r="AK2137" t="s">
        <v>87</v>
      </c>
      <c r="AL2137" t="s"/>
      <c r="AM2137" t="s"/>
      <c r="AN2137" t="s">
        <v>88</v>
      </c>
      <c r="AO2137" t="s"/>
      <c r="AP2137" t="n">
        <v>428</v>
      </c>
      <c r="AQ2137" t="s">
        <v>89</v>
      </c>
      <c r="AR2137" t="s"/>
      <c r="AS2137" t="s"/>
      <c r="AT2137" t="s">
        <v>90</v>
      </c>
      <c r="AU2137" t="s"/>
      <c r="AV2137" t="s"/>
      <c r="AW2137" t="s"/>
      <c r="AX2137" t="s"/>
      <c r="AY2137" t="n">
        <v>955263</v>
      </c>
      <c r="AZ2137" t="s">
        <v>2591</v>
      </c>
      <c r="BA2137" t="s"/>
      <c r="BB2137" t="n">
        <v>221570</v>
      </c>
      <c r="BC2137" t="n">
        <v>13.32118</v>
      </c>
      <c r="BD2137" t="n">
        <v>52.50091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92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2589</v>
      </c>
      <c r="F2138" t="n">
        <v>743230</v>
      </c>
      <c r="G2138" t="s">
        <v>74</v>
      </c>
      <c r="H2138" t="s">
        <v>75</v>
      </c>
      <c r="I2138" t="s"/>
      <c r="J2138" t="s">
        <v>74</v>
      </c>
      <c r="K2138" t="n">
        <v>64</v>
      </c>
      <c r="L2138" t="s">
        <v>76</v>
      </c>
      <c r="M2138" t="s"/>
      <c r="N2138" t="s">
        <v>347</v>
      </c>
      <c r="O2138" t="s">
        <v>78</v>
      </c>
      <c r="P2138" t="s">
        <v>2590</v>
      </c>
      <c r="Q2138" t="s"/>
      <c r="R2138" t="s">
        <v>79</v>
      </c>
      <c r="S2138" t="s">
        <v>322</v>
      </c>
      <c r="T2138" t="s">
        <v>81</v>
      </c>
      <c r="U2138" t="s">
        <v>82</v>
      </c>
      <c r="V2138" t="s">
        <v>83</v>
      </c>
      <c r="W2138" t="s">
        <v>84</v>
      </c>
      <c r="X2138" t="s"/>
      <c r="Y2138" t="s">
        <v>85</v>
      </c>
      <c r="Z2138">
        <f>HYPERLINK("https://hotelmonitor-cachepage.eclerx.com/savepage/tk_1544427514206421_sr_2399.html","info")</f>
        <v/>
      </c>
      <c r="AA2138" t="n">
        <v>142259</v>
      </c>
      <c r="AB2138" t="s"/>
      <c r="AC2138" t="s"/>
      <c r="AD2138" t="s">
        <v>86</v>
      </c>
      <c r="AE2138" t="s"/>
      <c r="AF2138" t="s"/>
      <c r="AG2138" t="s"/>
      <c r="AH2138" t="s"/>
      <c r="AI2138" t="s"/>
      <c r="AJ2138" t="s"/>
      <c r="AK2138" t="s">
        <v>87</v>
      </c>
      <c r="AL2138" t="s"/>
      <c r="AM2138" t="s"/>
      <c r="AN2138" t="s">
        <v>88</v>
      </c>
      <c r="AO2138" t="s"/>
      <c r="AP2138" t="n">
        <v>428</v>
      </c>
      <c r="AQ2138" t="s">
        <v>89</v>
      </c>
      <c r="AR2138" t="s"/>
      <c r="AS2138" t="s"/>
      <c r="AT2138" t="s">
        <v>90</v>
      </c>
      <c r="AU2138" t="s"/>
      <c r="AV2138" t="s"/>
      <c r="AW2138" t="s"/>
      <c r="AX2138" t="s"/>
      <c r="AY2138" t="n">
        <v>955263</v>
      </c>
      <c r="AZ2138" t="s">
        <v>2591</v>
      </c>
      <c r="BA2138" t="s"/>
      <c r="BB2138" t="n">
        <v>221570</v>
      </c>
      <c r="BC2138" t="n">
        <v>13.32118</v>
      </c>
      <c r="BD2138" t="n">
        <v>52.50091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92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2589</v>
      </c>
      <c r="F2139" t="n">
        <v>743230</v>
      </c>
      <c r="G2139" t="s">
        <v>74</v>
      </c>
      <c r="H2139" t="s">
        <v>75</v>
      </c>
      <c r="I2139" t="s"/>
      <c r="J2139" t="s">
        <v>74</v>
      </c>
      <c r="K2139" t="n">
        <v>69</v>
      </c>
      <c r="L2139" t="s">
        <v>76</v>
      </c>
      <c r="M2139" t="s"/>
      <c r="N2139" t="s">
        <v>2041</v>
      </c>
      <c r="O2139" t="s">
        <v>78</v>
      </c>
      <c r="P2139" t="s">
        <v>2590</v>
      </c>
      <c r="Q2139" t="s"/>
      <c r="R2139" t="s">
        <v>79</v>
      </c>
      <c r="S2139" t="s">
        <v>186</v>
      </c>
      <c r="T2139" t="s">
        <v>81</v>
      </c>
      <c r="U2139" t="s">
        <v>82</v>
      </c>
      <c r="V2139" t="s">
        <v>83</v>
      </c>
      <c r="W2139" t="s">
        <v>84</v>
      </c>
      <c r="X2139" t="s"/>
      <c r="Y2139" t="s">
        <v>85</v>
      </c>
      <c r="Z2139">
        <f>HYPERLINK("https://hotelmonitor-cachepage.eclerx.com/savepage/tk_1544427514206421_sr_2399.html","info")</f>
        <v/>
      </c>
      <c r="AA2139" t="n">
        <v>142259</v>
      </c>
      <c r="AB2139" t="s"/>
      <c r="AC2139" t="s"/>
      <c r="AD2139" t="s">
        <v>86</v>
      </c>
      <c r="AE2139" t="s"/>
      <c r="AF2139" t="s"/>
      <c r="AG2139" t="s"/>
      <c r="AH2139" t="s"/>
      <c r="AI2139" t="s"/>
      <c r="AJ2139" t="s"/>
      <c r="AK2139" t="s">
        <v>87</v>
      </c>
      <c r="AL2139" t="s"/>
      <c r="AM2139" t="s"/>
      <c r="AN2139" t="s">
        <v>88</v>
      </c>
      <c r="AO2139" t="s"/>
      <c r="AP2139" t="n">
        <v>428</v>
      </c>
      <c r="AQ2139" t="s">
        <v>89</v>
      </c>
      <c r="AR2139" t="s"/>
      <c r="AS2139" t="s"/>
      <c r="AT2139" t="s">
        <v>90</v>
      </c>
      <c r="AU2139" t="s"/>
      <c r="AV2139" t="s"/>
      <c r="AW2139" t="s"/>
      <c r="AX2139" t="s"/>
      <c r="AY2139" t="n">
        <v>955263</v>
      </c>
      <c r="AZ2139" t="s">
        <v>2591</v>
      </c>
      <c r="BA2139" t="s"/>
      <c r="BB2139" t="n">
        <v>221570</v>
      </c>
      <c r="BC2139" t="n">
        <v>13.32118</v>
      </c>
      <c r="BD2139" t="n">
        <v>52.50091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92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2589</v>
      </c>
      <c r="F2140" t="n">
        <v>743230</v>
      </c>
      <c r="G2140" t="s">
        <v>74</v>
      </c>
      <c r="H2140" t="s">
        <v>75</v>
      </c>
      <c r="I2140" t="s"/>
      <c r="J2140" t="s">
        <v>74</v>
      </c>
      <c r="K2140" t="n">
        <v>69</v>
      </c>
      <c r="L2140" t="s">
        <v>76</v>
      </c>
      <c r="M2140" t="s"/>
      <c r="N2140" t="s">
        <v>2041</v>
      </c>
      <c r="O2140" t="s">
        <v>78</v>
      </c>
      <c r="P2140" t="s">
        <v>2590</v>
      </c>
      <c r="Q2140" t="s"/>
      <c r="R2140" t="s">
        <v>79</v>
      </c>
      <c r="S2140" t="s">
        <v>186</v>
      </c>
      <c r="T2140" t="s">
        <v>81</v>
      </c>
      <c r="U2140" t="s">
        <v>82</v>
      </c>
      <c r="V2140" t="s">
        <v>83</v>
      </c>
      <c r="W2140" t="s">
        <v>84</v>
      </c>
      <c r="X2140" t="s"/>
      <c r="Y2140" t="s">
        <v>85</v>
      </c>
      <c r="Z2140">
        <f>HYPERLINK("https://hotelmonitor-cachepage.eclerx.com/savepage/tk_1544427514206421_sr_2399.html","info")</f>
        <v/>
      </c>
      <c r="AA2140" t="n">
        <v>142259</v>
      </c>
      <c r="AB2140" t="s"/>
      <c r="AC2140" t="s"/>
      <c r="AD2140" t="s">
        <v>86</v>
      </c>
      <c r="AE2140" t="s"/>
      <c r="AF2140" t="s"/>
      <c r="AG2140" t="s"/>
      <c r="AH2140" t="s"/>
      <c r="AI2140" t="s"/>
      <c r="AJ2140" t="s"/>
      <c r="AK2140" t="s">
        <v>87</v>
      </c>
      <c r="AL2140" t="s"/>
      <c r="AM2140" t="s"/>
      <c r="AN2140" t="s">
        <v>88</v>
      </c>
      <c r="AO2140" t="s"/>
      <c r="AP2140" t="n">
        <v>428</v>
      </c>
      <c r="AQ2140" t="s">
        <v>89</v>
      </c>
      <c r="AR2140" t="s"/>
      <c r="AS2140" t="s"/>
      <c r="AT2140" t="s">
        <v>90</v>
      </c>
      <c r="AU2140" t="s"/>
      <c r="AV2140" t="s"/>
      <c r="AW2140" t="s"/>
      <c r="AX2140" t="s"/>
      <c r="AY2140" t="n">
        <v>955263</v>
      </c>
      <c r="AZ2140" t="s">
        <v>2591</v>
      </c>
      <c r="BA2140" t="s"/>
      <c r="BB2140" t="n">
        <v>221570</v>
      </c>
      <c r="BC2140" t="n">
        <v>13.32118</v>
      </c>
      <c r="BD2140" t="n">
        <v>52.50091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92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2589</v>
      </c>
      <c r="F2141" t="n">
        <v>743230</v>
      </c>
      <c r="G2141" t="s">
        <v>74</v>
      </c>
      <c r="H2141" t="s">
        <v>75</v>
      </c>
      <c r="I2141" t="s"/>
      <c r="J2141" t="s">
        <v>74</v>
      </c>
      <c r="K2141" t="n">
        <v>74</v>
      </c>
      <c r="L2141" t="s">
        <v>76</v>
      </c>
      <c r="M2141" t="s"/>
      <c r="N2141" t="s">
        <v>2041</v>
      </c>
      <c r="O2141" t="s">
        <v>78</v>
      </c>
      <c r="P2141" t="s">
        <v>2590</v>
      </c>
      <c r="Q2141" t="s"/>
      <c r="R2141" t="s">
        <v>79</v>
      </c>
      <c r="S2141" t="s">
        <v>328</v>
      </c>
      <c r="T2141" t="s">
        <v>81</v>
      </c>
      <c r="U2141" t="s">
        <v>82</v>
      </c>
      <c r="V2141" t="s">
        <v>83</v>
      </c>
      <c r="W2141" t="s">
        <v>84</v>
      </c>
      <c r="X2141" t="s"/>
      <c r="Y2141" t="s">
        <v>85</v>
      </c>
      <c r="Z2141">
        <f>HYPERLINK("https://hotelmonitor-cachepage.eclerx.com/savepage/tk_1544427514206421_sr_2399.html","info")</f>
        <v/>
      </c>
      <c r="AA2141" t="n">
        <v>142259</v>
      </c>
      <c r="AB2141" t="s"/>
      <c r="AC2141" t="s"/>
      <c r="AD2141" t="s">
        <v>86</v>
      </c>
      <c r="AE2141" t="s"/>
      <c r="AF2141" t="s"/>
      <c r="AG2141" t="s"/>
      <c r="AH2141" t="s"/>
      <c r="AI2141" t="s"/>
      <c r="AJ2141" t="s"/>
      <c r="AK2141" t="s">
        <v>87</v>
      </c>
      <c r="AL2141" t="s"/>
      <c r="AM2141" t="s"/>
      <c r="AN2141" t="s">
        <v>88</v>
      </c>
      <c r="AO2141" t="s"/>
      <c r="AP2141" t="n">
        <v>428</v>
      </c>
      <c r="AQ2141" t="s">
        <v>89</v>
      </c>
      <c r="AR2141" t="s"/>
      <c r="AS2141" t="s"/>
      <c r="AT2141" t="s">
        <v>90</v>
      </c>
      <c r="AU2141" t="s"/>
      <c r="AV2141" t="s"/>
      <c r="AW2141" t="s"/>
      <c r="AX2141" t="s"/>
      <c r="AY2141" t="n">
        <v>955263</v>
      </c>
      <c r="AZ2141" t="s">
        <v>2591</v>
      </c>
      <c r="BA2141" t="s"/>
      <c r="BB2141" t="n">
        <v>221570</v>
      </c>
      <c r="BC2141" t="n">
        <v>13.32118</v>
      </c>
      <c r="BD2141" t="n">
        <v>52.50091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92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2589</v>
      </c>
      <c r="F2142" t="n">
        <v>743230</v>
      </c>
      <c r="G2142" t="s">
        <v>74</v>
      </c>
      <c r="H2142" t="s">
        <v>75</v>
      </c>
      <c r="I2142" t="s"/>
      <c r="J2142" t="s">
        <v>74</v>
      </c>
      <c r="K2142" t="n">
        <v>79</v>
      </c>
      <c r="L2142" t="s">
        <v>76</v>
      </c>
      <c r="M2142" t="s"/>
      <c r="N2142" t="s">
        <v>2040</v>
      </c>
      <c r="O2142" t="s">
        <v>78</v>
      </c>
      <c r="P2142" t="s">
        <v>2590</v>
      </c>
      <c r="Q2142" t="s"/>
      <c r="R2142" t="s">
        <v>79</v>
      </c>
      <c r="S2142" t="s">
        <v>342</v>
      </c>
      <c r="T2142" t="s">
        <v>81</v>
      </c>
      <c r="U2142" t="s">
        <v>82</v>
      </c>
      <c r="V2142" t="s">
        <v>83</v>
      </c>
      <c r="W2142" t="s">
        <v>84</v>
      </c>
      <c r="X2142" t="s"/>
      <c r="Y2142" t="s">
        <v>85</v>
      </c>
      <c r="Z2142">
        <f>HYPERLINK("https://hotelmonitor-cachepage.eclerx.com/savepage/tk_1544427514206421_sr_2399.html","info")</f>
        <v/>
      </c>
      <c r="AA2142" t="n">
        <v>142259</v>
      </c>
      <c r="AB2142" t="s"/>
      <c r="AC2142" t="s"/>
      <c r="AD2142" t="s">
        <v>86</v>
      </c>
      <c r="AE2142" t="s"/>
      <c r="AF2142" t="s"/>
      <c r="AG2142" t="s"/>
      <c r="AH2142" t="s"/>
      <c r="AI2142" t="s"/>
      <c r="AJ2142" t="s"/>
      <c r="AK2142" t="s">
        <v>87</v>
      </c>
      <c r="AL2142" t="s"/>
      <c r="AM2142" t="s"/>
      <c r="AN2142" t="s">
        <v>88</v>
      </c>
      <c r="AO2142" t="s"/>
      <c r="AP2142" t="n">
        <v>428</v>
      </c>
      <c r="AQ2142" t="s">
        <v>89</v>
      </c>
      <c r="AR2142" t="s"/>
      <c r="AS2142" t="s"/>
      <c r="AT2142" t="s">
        <v>90</v>
      </c>
      <c r="AU2142" t="s"/>
      <c r="AV2142" t="s"/>
      <c r="AW2142" t="s"/>
      <c r="AX2142" t="s"/>
      <c r="AY2142" t="n">
        <v>955263</v>
      </c>
      <c r="AZ2142" t="s">
        <v>2591</v>
      </c>
      <c r="BA2142" t="s"/>
      <c r="BB2142" t="n">
        <v>221570</v>
      </c>
      <c r="BC2142" t="n">
        <v>13.32118</v>
      </c>
      <c r="BD2142" t="n">
        <v>52.50091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92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2589</v>
      </c>
      <c r="F2143" t="n">
        <v>743230</v>
      </c>
      <c r="G2143" t="s">
        <v>74</v>
      </c>
      <c r="H2143" t="s">
        <v>75</v>
      </c>
      <c r="I2143" t="s"/>
      <c r="J2143" t="s">
        <v>74</v>
      </c>
      <c r="K2143" t="n">
        <v>79</v>
      </c>
      <c r="L2143" t="s">
        <v>76</v>
      </c>
      <c r="M2143" t="s"/>
      <c r="N2143" t="s">
        <v>2592</v>
      </c>
      <c r="O2143" t="s">
        <v>78</v>
      </c>
      <c r="P2143" t="s">
        <v>2590</v>
      </c>
      <c r="Q2143" t="s"/>
      <c r="R2143" t="s">
        <v>79</v>
      </c>
      <c r="S2143" t="s">
        <v>342</v>
      </c>
      <c r="T2143" t="s">
        <v>81</v>
      </c>
      <c r="U2143" t="s">
        <v>82</v>
      </c>
      <c r="V2143" t="s">
        <v>83</v>
      </c>
      <c r="W2143" t="s">
        <v>84</v>
      </c>
      <c r="X2143" t="s"/>
      <c r="Y2143" t="s">
        <v>85</v>
      </c>
      <c r="Z2143">
        <f>HYPERLINK("https://hotelmonitor-cachepage.eclerx.com/savepage/tk_1544427514206421_sr_2399.html","info")</f>
        <v/>
      </c>
      <c r="AA2143" t="n">
        <v>142259</v>
      </c>
      <c r="AB2143" t="s"/>
      <c r="AC2143" t="s"/>
      <c r="AD2143" t="s">
        <v>86</v>
      </c>
      <c r="AE2143" t="s"/>
      <c r="AF2143" t="s"/>
      <c r="AG2143" t="s"/>
      <c r="AH2143" t="s"/>
      <c r="AI2143" t="s"/>
      <c r="AJ2143" t="s"/>
      <c r="AK2143" t="s">
        <v>87</v>
      </c>
      <c r="AL2143" t="s"/>
      <c r="AM2143" t="s"/>
      <c r="AN2143" t="s">
        <v>88</v>
      </c>
      <c r="AO2143" t="s"/>
      <c r="AP2143" t="n">
        <v>428</v>
      </c>
      <c r="AQ2143" t="s">
        <v>89</v>
      </c>
      <c r="AR2143" t="s"/>
      <c r="AS2143" t="s"/>
      <c r="AT2143" t="s">
        <v>90</v>
      </c>
      <c r="AU2143" t="s"/>
      <c r="AV2143" t="s"/>
      <c r="AW2143" t="s"/>
      <c r="AX2143" t="s"/>
      <c r="AY2143" t="n">
        <v>955263</v>
      </c>
      <c r="AZ2143" t="s">
        <v>2591</v>
      </c>
      <c r="BA2143" t="s"/>
      <c r="BB2143" t="n">
        <v>221570</v>
      </c>
      <c r="BC2143" t="n">
        <v>13.32118</v>
      </c>
      <c r="BD2143" t="n">
        <v>52.50091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92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2589</v>
      </c>
      <c r="F2144" t="n">
        <v>743230</v>
      </c>
      <c r="G2144" t="s">
        <v>74</v>
      </c>
      <c r="H2144" t="s">
        <v>75</v>
      </c>
      <c r="I2144" t="s"/>
      <c r="J2144" t="s">
        <v>74</v>
      </c>
      <c r="K2144" t="n">
        <v>79</v>
      </c>
      <c r="L2144" t="s">
        <v>76</v>
      </c>
      <c r="M2144" t="s"/>
      <c r="N2144" t="s">
        <v>2592</v>
      </c>
      <c r="O2144" t="s">
        <v>78</v>
      </c>
      <c r="P2144" t="s">
        <v>2590</v>
      </c>
      <c r="Q2144" t="s"/>
      <c r="R2144" t="s">
        <v>79</v>
      </c>
      <c r="S2144" t="s">
        <v>342</v>
      </c>
      <c r="T2144" t="s">
        <v>81</v>
      </c>
      <c r="U2144" t="s">
        <v>82</v>
      </c>
      <c r="V2144" t="s">
        <v>83</v>
      </c>
      <c r="W2144" t="s">
        <v>84</v>
      </c>
      <c r="X2144" t="s"/>
      <c r="Y2144" t="s">
        <v>85</v>
      </c>
      <c r="Z2144">
        <f>HYPERLINK("https://hotelmonitor-cachepage.eclerx.com/savepage/tk_1544427514206421_sr_2399.html","info")</f>
        <v/>
      </c>
      <c r="AA2144" t="n">
        <v>142259</v>
      </c>
      <c r="AB2144" t="s"/>
      <c r="AC2144" t="s"/>
      <c r="AD2144" t="s">
        <v>86</v>
      </c>
      <c r="AE2144" t="s"/>
      <c r="AF2144" t="s"/>
      <c r="AG2144" t="s"/>
      <c r="AH2144" t="s"/>
      <c r="AI2144" t="s"/>
      <c r="AJ2144" t="s"/>
      <c r="AK2144" t="s">
        <v>87</v>
      </c>
      <c r="AL2144" t="s"/>
      <c r="AM2144" t="s"/>
      <c r="AN2144" t="s">
        <v>88</v>
      </c>
      <c r="AO2144" t="s"/>
      <c r="AP2144" t="n">
        <v>428</v>
      </c>
      <c r="AQ2144" t="s">
        <v>89</v>
      </c>
      <c r="AR2144" t="s"/>
      <c r="AS2144" t="s"/>
      <c r="AT2144" t="s">
        <v>90</v>
      </c>
      <c r="AU2144" t="s"/>
      <c r="AV2144" t="s"/>
      <c r="AW2144" t="s"/>
      <c r="AX2144" t="s"/>
      <c r="AY2144" t="n">
        <v>955263</v>
      </c>
      <c r="AZ2144" t="s">
        <v>2591</v>
      </c>
      <c r="BA2144" t="s"/>
      <c r="BB2144" t="n">
        <v>221570</v>
      </c>
      <c r="BC2144" t="n">
        <v>13.32118</v>
      </c>
      <c r="BD2144" t="n">
        <v>52.50091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92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2589</v>
      </c>
      <c r="F2145" t="n">
        <v>743230</v>
      </c>
      <c r="G2145" t="s">
        <v>74</v>
      </c>
      <c r="H2145" t="s">
        <v>75</v>
      </c>
      <c r="I2145" t="s"/>
      <c r="J2145" t="s">
        <v>74</v>
      </c>
      <c r="K2145" t="n">
        <v>84</v>
      </c>
      <c r="L2145" t="s">
        <v>76</v>
      </c>
      <c r="M2145" t="s"/>
      <c r="N2145" t="s">
        <v>2592</v>
      </c>
      <c r="O2145" t="s">
        <v>78</v>
      </c>
      <c r="P2145" t="s">
        <v>2590</v>
      </c>
      <c r="Q2145" t="s"/>
      <c r="R2145" t="s">
        <v>79</v>
      </c>
      <c r="S2145" t="s">
        <v>777</v>
      </c>
      <c r="T2145" t="s">
        <v>81</v>
      </c>
      <c r="U2145" t="s">
        <v>82</v>
      </c>
      <c r="V2145" t="s">
        <v>83</v>
      </c>
      <c r="W2145" t="s">
        <v>84</v>
      </c>
      <c r="X2145" t="s"/>
      <c r="Y2145" t="s">
        <v>85</v>
      </c>
      <c r="Z2145">
        <f>HYPERLINK("https://hotelmonitor-cachepage.eclerx.com/savepage/tk_1544427514206421_sr_2399.html","info")</f>
        <v/>
      </c>
      <c r="AA2145" t="n">
        <v>142259</v>
      </c>
      <c r="AB2145" t="s"/>
      <c r="AC2145" t="s"/>
      <c r="AD2145" t="s">
        <v>86</v>
      </c>
      <c r="AE2145" t="s"/>
      <c r="AF2145" t="s"/>
      <c r="AG2145" t="s"/>
      <c r="AH2145" t="s"/>
      <c r="AI2145" t="s"/>
      <c r="AJ2145" t="s"/>
      <c r="AK2145" t="s">
        <v>87</v>
      </c>
      <c r="AL2145" t="s"/>
      <c r="AM2145" t="s"/>
      <c r="AN2145" t="s">
        <v>88</v>
      </c>
      <c r="AO2145" t="s"/>
      <c r="AP2145" t="n">
        <v>428</v>
      </c>
      <c r="AQ2145" t="s">
        <v>89</v>
      </c>
      <c r="AR2145" t="s"/>
      <c r="AS2145" t="s"/>
      <c r="AT2145" t="s">
        <v>90</v>
      </c>
      <c r="AU2145" t="s"/>
      <c r="AV2145" t="s"/>
      <c r="AW2145" t="s"/>
      <c r="AX2145" t="s"/>
      <c r="AY2145" t="n">
        <v>955263</v>
      </c>
      <c r="AZ2145" t="s">
        <v>2591</v>
      </c>
      <c r="BA2145" t="s"/>
      <c r="BB2145" t="n">
        <v>221570</v>
      </c>
      <c r="BC2145" t="n">
        <v>13.32118</v>
      </c>
      <c r="BD2145" t="n">
        <v>52.50091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92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2589</v>
      </c>
      <c r="F2146" t="n">
        <v>743230</v>
      </c>
      <c r="G2146" t="s">
        <v>74</v>
      </c>
      <c r="H2146" t="s">
        <v>75</v>
      </c>
      <c r="I2146" t="s"/>
      <c r="J2146" t="s">
        <v>74</v>
      </c>
      <c r="K2146" t="n">
        <v>87</v>
      </c>
      <c r="L2146" t="s">
        <v>76</v>
      </c>
      <c r="M2146" t="s"/>
      <c r="N2146" t="s">
        <v>347</v>
      </c>
      <c r="O2146" t="s">
        <v>78</v>
      </c>
      <c r="P2146" t="s">
        <v>2590</v>
      </c>
      <c r="Q2146" t="s"/>
      <c r="R2146" t="s">
        <v>79</v>
      </c>
      <c r="S2146" t="s">
        <v>130</v>
      </c>
      <c r="T2146" t="s">
        <v>81</v>
      </c>
      <c r="U2146" t="s">
        <v>82</v>
      </c>
      <c r="V2146" t="s">
        <v>83</v>
      </c>
      <c r="W2146" t="s">
        <v>108</v>
      </c>
      <c r="X2146" t="s"/>
      <c r="Y2146" t="s">
        <v>85</v>
      </c>
      <c r="Z2146">
        <f>HYPERLINK("https://hotelmonitor-cachepage.eclerx.com/savepage/tk_1544427514206421_sr_2399.html","info")</f>
        <v/>
      </c>
      <c r="AA2146" t="n">
        <v>142259</v>
      </c>
      <c r="AB2146" t="s"/>
      <c r="AC2146" t="s"/>
      <c r="AD2146" t="s">
        <v>86</v>
      </c>
      <c r="AE2146" t="s"/>
      <c r="AF2146" t="s"/>
      <c r="AG2146" t="s"/>
      <c r="AH2146" t="s"/>
      <c r="AI2146" t="s"/>
      <c r="AJ2146" t="s"/>
      <c r="AK2146" t="s">
        <v>87</v>
      </c>
      <c r="AL2146" t="s"/>
      <c r="AM2146" t="s"/>
      <c r="AN2146" t="s">
        <v>88</v>
      </c>
      <c r="AO2146" t="s"/>
      <c r="AP2146" t="n">
        <v>428</v>
      </c>
      <c r="AQ2146" t="s">
        <v>89</v>
      </c>
      <c r="AR2146" t="s"/>
      <c r="AS2146" t="s"/>
      <c r="AT2146" t="s">
        <v>90</v>
      </c>
      <c r="AU2146" t="s"/>
      <c r="AV2146" t="s"/>
      <c r="AW2146" t="s"/>
      <c r="AX2146" t="s"/>
      <c r="AY2146" t="n">
        <v>955263</v>
      </c>
      <c r="AZ2146" t="s">
        <v>2591</v>
      </c>
      <c r="BA2146" t="s"/>
      <c r="BB2146" t="n">
        <v>221570</v>
      </c>
      <c r="BC2146" t="n">
        <v>13.32118</v>
      </c>
      <c r="BD2146" t="n">
        <v>52.50091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92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2589</v>
      </c>
      <c r="F2147" t="n">
        <v>743230</v>
      </c>
      <c r="G2147" t="s">
        <v>74</v>
      </c>
      <c r="H2147" t="s">
        <v>75</v>
      </c>
      <c r="I2147" t="s"/>
      <c r="J2147" t="s">
        <v>74</v>
      </c>
      <c r="K2147" t="n">
        <v>89</v>
      </c>
      <c r="L2147" t="s">
        <v>76</v>
      </c>
      <c r="M2147" t="s"/>
      <c r="N2147" t="s">
        <v>2593</v>
      </c>
      <c r="O2147" t="s">
        <v>78</v>
      </c>
      <c r="P2147" t="s">
        <v>2590</v>
      </c>
      <c r="Q2147" t="s"/>
      <c r="R2147" t="s">
        <v>79</v>
      </c>
      <c r="S2147" t="s">
        <v>94</v>
      </c>
      <c r="T2147" t="s">
        <v>81</v>
      </c>
      <c r="U2147" t="s">
        <v>82</v>
      </c>
      <c r="V2147" t="s">
        <v>83</v>
      </c>
      <c r="W2147" t="s">
        <v>84</v>
      </c>
      <c r="X2147" t="s"/>
      <c r="Y2147" t="s">
        <v>85</v>
      </c>
      <c r="Z2147">
        <f>HYPERLINK("https://hotelmonitor-cachepage.eclerx.com/savepage/tk_1544427514206421_sr_2399.html","info")</f>
        <v/>
      </c>
      <c r="AA2147" t="n">
        <v>142259</v>
      </c>
      <c r="AB2147" t="s"/>
      <c r="AC2147" t="s"/>
      <c r="AD2147" t="s">
        <v>86</v>
      </c>
      <c r="AE2147" t="s"/>
      <c r="AF2147" t="s"/>
      <c r="AG2147" t="s"/>
      <c r="AH2147" t="s"/>
      <c r="AI2147" t="s"/>
      <c r="AJ2147" t="s"/>
      <c r="AK2147" t="s">
        <v>87</v>
      </c>
      <c r="AL2147" t="s"/>
      <c r="AM2147" t="s"/>
      <c r="AN2147" t="s">
        <v>88</v>
      </c>
      <c r="AO2147" t="s"/>
      <c r="AP2147" t="n">
        <v>428</v>
      </c>
      <c r="AQ2147" t="s">
        <v>89</v>
      </c>
      <c r="AR2147" t="s"/>
      <c r="AS2147" t="s"/>
      <c r="AT2147" t="s">
        <v>90</v>
      </c>
      <c r="AU2147" t="s"/>
      <c r="AV2147" t="s"/>
      <c r="AW2147" t="s"/>
      <c r="AX2147" t="s"/>
      <c r="AY2147" t="n">
        <v>955263</v>
      </c>
      <c r="AZ2147" t="s">
        <v>2591</v>
      </c>
      <c r="BA2147" t="s"/>
      <c r="BB2147" t="n">
        <v>221570</v>
      </c>
      <c r="BC2147" t="n">
        <v>13.32118</v>
      </c>
      <c r="BD2147" t="n">
        <v>52.50091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92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2589</v>
      </c>
      <c r="F2148" t="n">
        <v>743230</v>
      </c>
      <c r="G2148" t="s">
        <v>74</v>
      </c>
      <c r="H2148" t="s">
        <v>75</v>
      </c>
      <c r="I2148" t="s"/>
      <c r="J2148" t="s">
        <v>74</v>
      </c>
      <c r="K2148" t="n">
        <v>92</v>
      </c>
      <c r="L2148" t="s">
        <v>76</v>
      </c>
      <c r="M2148" t="s"/>
      <c r="N2148" t="s">
        <v>347</v>
      </c>
      <c r="O2148" t="s">
        <v>78</v>
      </c>
      <c r="P2148" t="s">
        <v>2590</v>
      </c>
      <c r="Q2148" t="s"/>
      <c r="R2148" t="s">
        <v>79</v>
      </c>
      <c r="S2148" t="s">
        <v>270</v>
      </c>
      <c r="T2148" t="s">
        <v>81</v>
      </c>
      <c r="U2148" t="s">
        <v>82</v>
      </c>
      <c r="V2148" t="s">
        <v>83</v>
      </c>
      <c r="W2148" t="s">
        <v>108</v>
      </c>
      <c r="X2148" t="s"/>
      <c r="Y2148" t="s">
        <v>85</v>
      </c>
      <c r="Z2148">
        <f>HYPERLINK("https://hotelmonitor-cachepage.eclerx.com/savepage/tk_1544427514206421_sr_2399.html","info")</f>
        <v/>
      </c>
      <c r="AA2148" t="n">
        <v>142259</v>
      </c>
      <c r="AB2148" t="s"/>
      <c r="AC2148" t="s"/>
      <c r="AD2148" t="s">
        <v>86</v>
      </c>
      <c r="AE2148" t="s"/>
      <c r="AF2148" t="s"/>
      <c r="AG2148" t="s"/>
      <c r="AH2148" t="s"/>
      <c r="AI2148" t="s"/>
      <c r="AJ2148" t="s"/>
      <c r="AK2148" t="s">
        <v>87</v>
      </c>
      <c r="AL2148" t="s"/>
      <c r="AM2148" t="s"/>
      <c r="AN2148" t="s">
        <v>88</v>
      </c>
      <c r="AO2148" t="s"/>
      <c r="AP2148" t="n">
        <v>428</v>
      </c>
      <c r="AQ2148" t="s">
        <v>89</v>
      </c>
      <c r="AR2148" t="s"/>
      <c r="AS2148" t="s"/>
      <c r="AT2148" t="s">
        <v>90</v>
      </c>
      <c r="AU2148" t="s"/>
      <c r="AV2148" t="s"/>
      <c r="AW2148" t="s"/>
      <c r="AX2148" t="s"/>
      <c r="AY2148" t="n">
        <v>955263</v>
      </c>
      <c r="AZ2148" t="s">
        <v>2591</v>
      </c>
      <c r="BA2148" t="s"/>
      <c r="BB2148" t="n">
        <v>221570</v>
      </c>
      <c r="BC2148" t="n">
        <v>13.32118</v>
      </c>
      <c r="BD2148" t="n">
        <v>52.50091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92</v>
      </c>
    </row>
    <row r="2149" spans="1:70">
      <c r="A2149" t="s">
        <v>70</v>
      </c>
      <c r="B2149" t="s">
        <v>71</v>
      </c>
      <c r="C2149" t="s">
        <v>72</v>
      </c>
      <c r="D2149" t="n">
        <v>2</v>
      </c>
      <c r="E2149" t="s">
        <v>2589</v>
      </c>
      <c r="F2149" t="n">
        <v>743230</v>
      </c>
      <c r="G2149" t="s">
        <v>74</v>
      </c>
      <c r="H2149" t="s">
        <v>75</v>
      </c>
      <c r="I2149" t="s"/>
      <c r="J2149" t="s">
        <v>74</v>
      </c>
      <c r="K2149" t="n">
        <v>97</v>
      </c>
      <c r="L2149" t="s">
        <v>76</v>
      </c>
      <c r="M2149" t="s"/>
      <c r="N2149" t="s">
        <v>341</v>
      </c>
      <c r="O2149" t="s">
        <v>78</v>
      </c>
      <c r="P2149" t="s">
        <v>2590</v>
      </c>
      <c r="Q2149" t="s"/>
      <c r="R2149" t="s">
        <v>79</v>
      </c>
      <c r="S2149" t="s">
        <v>305</v>
      </c>
      <c r="T2149" t="s">
        <v>81</v>
      </c>
      <c r="U2149" t="s">
        <v>82</v>
      </c>
      <c r="V2149" t="s">
        <v>83</v>
      </c>
      <c r="W2149" t="s">
        <v>108</v>
      </c>
      <c r="X2149" t="s"/>
      <c r="Y2149" t="s">
        <v>85</v>
      </c>
      <c r="Z2149">
        <f>HYPERLINK("https://hotelmonitor-cachepage.eclerx.com/savepage/tk_1544427514206421_sr_2399.html","info")</f>
        <v/>
      </c>
      <c r="AA2149" t="n">
        <v>142259</v>
      </c>
      <c r="AB2149" t="s"/>
      <c r="AC2149" t="s"/>
      <c r="AD2149" t="s">
        <v>86</v>
      </c>
      <c r="AE2149" t="s"/>
      <c r="AF2149" t="s"/>
      <c r="AG2149" t="s"/>
      <c r="AH2149" t="s"/>
      <c r="AI2149" t="s"/>
      <c r="AJ2149" t="s"/>
      <c r="AK2149" t="s">
        <v>87</v>
      </c>
      <c r="AL2149" t="s"/>
      <c r="AM2149" t="s"/>
      <c r="AN2149" t="s">
        <v>88</v>
      </c>
      <c r="AO2149" t="s"/>
      <c r="AP2149" t="n">
        <v>428</v>
      </c>
      <c r="AQ2149" t="s">
        <v>89</v>
      </c>
      <c r="AR2149" t="s"/>
      <c r="AS2149" t="s"/>
      <c r="AT2149" t="s">
        <v>90</v>
      </c>
      <c r="AU2149" t="s"/>
      <c r="AV2149" t="s"/>
      <c r="AW2149" t="s"/>
      <c r="AX2149" t="s"/>
      <c r="AY2149" t="n">
        <v>955263</v>
      </c>
      <c r="AZ2149" t="s">
        <v>2591</v>
      </c>
      <c r="BA2149" t="s"/>
      <c r="BB2149" t="n">
        <v>221570</v>
      </c>
      <c r="BC2149" t="n">
        <v>13.32118</v>
      </c>
      <c r="BD2149" t="n">
        <v>52.50091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92</v>
      </c>
    </row>
    <row r="2150" spans="1:70">
      <c r="A2150" t="s">
        <v>70</v>
      </c>
      <c r="B2150" t="s">
        <v>71</v>
      </c>
      <c r="C2150" t="s">
        <v>72</v>
      </c>
      <c r="D2150" t="n">
        <v>2</v>
      </c>
      <c r="E2150" t="s">
        <v>2589</v>
      </c>
      <c r="F2150" t="n">
        <v>743230</v>
      </c>
      <c r="G2150" t="s">
        <v>74</v>
      </c>
      <c r="H2150" t="s">
        <v>75</v>
      </c>
      <c r="I2150" t="s"/>
      <c r="J2150" t="s">
        <v>74</v>
      </c>
      <c r="K2150" t="n">
        <v>97</v>
      </c>
      <c r="L2150" t="s">
        <v>76</v>
      </c>
      <c r="M2150" t="s"/>
      <c r="N2150" t="s">
        <v>2041</v>
      </c>
      <c r="O2150" t="s">
        <v>78</v>
      </c>
      <c r="P2150" t="s">
        <v>2590</v>
      </c>
      <c r="Q2150" t="s"/>
      <c r="R2150" t="s">
        <v>79</v>
      </c>
      <c r="S2150" t="s">
        <v>305</v>
      </c>
      <c r="T2150" t="s">
        <v>81</v>
      </c>
      <c r="U2150" t="s">
        <v>82</v>
      </c>
      <c r="V2150" t="s">
        <v>83</v>
      </c>
      <c r="W2150" t="s">
        <v>108</v>
      </c>
      <c r="X2150" t="s"/>
      <c r="Y2150" t="s">
        <v>85</v>
      </c>
      <c r="Z2150">
        <f>HYPERLINK("https://hotelmonitor-cachepage.eclerx.com/savepage/tk_1544427514206421_sr_2399.html","info")</f>
        <v/>
      </c>
      <c r="AA2150" t="n">
        <v>142259</v>
      </c>
      <c r="AB2150" t="s"/>
      <c r="AC2150" t="s"/>
      <c r="AD2150" t="s">
        <v>86</v>
      </c>
      <c r="AE2150" t="s"/>
      <c r="AF2150" t="s"/>
      <c r="AG2150" t="s"/>
      <c r="AH2150" t="s"/>
      <c r="AI2150" t="s"/>
      <c r="AJ2150" t="s"/>
      <c r="AK2150" t="s">
        <v>87</v>
      </c>
      <c r="AL2150" t="s"/>
      <c r="AM2150" t="s"/>
      <c r="AN2150" t="s">
        <v>88</v>
      </c>
      <c r="AO2150" t="s"/>
      <c r="AP2150" t="n">
        <v>428</v>
      </c>
      <c r="AQ2150" t="s">
        <v>89</v>
      </c>
      <c r="AR2150" t="s"/>
      <c r="AS2150" t="s"/>
      <c r="AT2150" t="s">
        <v>90</v>
      </c>
      <c r="AU2150" t="s"/>
      <c r="AV2150" t="s"/>
      <c r="AW2150" t="s"/>
      <c r="AX2150" t="s"/>
      <c r="AY2150" t="n">
        <v>955263</v>
      </c>
      <c r="AZ2150" t="s">
        <v>2591</v>
      </c>
      <c r="BA2150" t="s"/>
      <c r="BB2150" t="n">
        <v>221570</v>
      </c>
      <c r="BC2150" t="n">
        <v>13.32118</v>
      </c>
      <c r="BD2150" t="n">
        <v>52.50091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92</v>
      </c>
    </row>
    <row r="2151" spans="1:70">
      <c r="A2151" t="s">
        <v>70</v>
      </c>
      <c r="B2151" t="s">
        <v>71</v>
      </c>
      <c r="C2151" t="s">
        <v>72</v>
      </c>
      <c r="D2151" t="n">
        <v>2</v>
      </c>
      <c r="E2151" t="s">
        <v>2589</v>
      </c>
      <c r="F2151" t="n">
        <v>743230</v>
      </c>
      <c r="G2151" t="s">
        <v>74</v>
      </c>
      <c r="H2151" t="s">
        <v>75</v>
      </c>
      <c r="I2151" t="s"/>
      <c r="J2151" t="s">
        <v>74</v>
      </c>
      <c r="K2151" t="n">
        <v>102</v>
      </c>
      <c r="L2151" t="s">
        <v>76</v>
      </c>
      <c r="M2151" t="s"/>
      <c r="N2151" t="s">
        <v>2041</v>
      </c>
      <c r="O2151" t="s">
        <v>78</v>
      </c>
      <c r="P2151" t="s">
        <v>2590</v>
      </c>
      <c r="Q2151" t="s"/>
      <c r="R2151" t="s">
        <v>79</v>
      </c>
      <c r="S2151" t="s">
        <v>402</v>
      </c>
      <c r="T2151" t="s">
        <v>81</v>
      </c>
      <c r="U2151" t="s">
        <v>82</v>
      </c>
      <c r="V2151" t="s">
        <v>83</v>
      </c>
      <c r="W2151" t="s">
        <v>108</v>
      </c>
      <c r="X2151" t="s"/>
      <c r="Y2151" t="s">
        <v>85</v>
      </c>
      <c r="Z2151">
        <f>HYPERLINK("https://hotelmonitor-cachepage.eclerx.com/savepage/tk_1544427514206421_sr_2399.html","info")</f>
        <v/>
      </c>
      <c r="AA2151" t="n">
        <v>142259</v>
      </c>
      <c r="AB2151" t="s"/>
      <c r="AC2151" t="s"/>
      <c r="AD2151" t="s">
        <v>86</v>
      </c>
      <c r="AE2151" t="s"/>
      <c r="AF2151" t="s"/>
      <c r="AG2151" t="s"/>
      <c r="AH2151" t="s"/>
      <c r="AI2151" t="s"/>
      <c r="AJ2151" t="s"/>
      <c r="AK2151" t="s">
        <v>87</v>
      </c>
      <c r="AL2151" t="s"/>
      <c r="AM2151" t="s"/>
      <c r="AN2151" t="s">
        <v>88</v>
      </c>
      <c r="AO2151" t="s"/>
      <c r="AP2151" t="n">
        <v>428</v>
      </c>
      <c r="AQ2151" t="s">
        <v>89</v>
      </c>
      <c r="AR2151" t="s"/>
      <c r="AS2151" t="s"/>
      <c r="AT2151" t="s">
        <v>90</v>
      </c>
      <c r="AU2151" t="s"/>
      <c r="AV2151" t="s"/>
      <c r="AW2151" t="s"/>
      <c r="AX2151" t="s"/>
      <c r="AY2151" t="n">
        <v>955263</v>
      </c>
      <c r="AZ2151" t="s">
        <v>2591</v>
      </c>
      <c r="BA2151" t="s"/>
      <c r="BB2151" t="n">
        <v>221570</v>
      </c>
      <c r="BC2151" t="n">
        <v>13.32118</v>
      </c>
      <c r="BD2151" t="n">
        <v>52.50091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92</v>
      </c>
    </row>
    <row r="2152" spans="1:70">
      <c r="A2152" t="s">
        <v>70</v>
      </c>
      <c r="B2152" t="s">
        <v>71</v>
      </c>
      <c r="C2152" t="s">
        <v>72</v>
      </c>
      <c r="D2152" t="n">
        <v>2</v>
      </c>
      <c r="E2152" t="s">
        <v>2589</v>
      </c>
      <c r="F2152" t="n">
        <v>743230</v>
      </c>
      <c r="G2152" t="s">
        <v>74</v>
      </c>
      <c r="H2152" t="s">
        <v>75</v>
      </c>
      <c r="I2152" t="s"/>
      <c r="J2152" t="s">
        <v>74</v>
      </c>
      <c r="K2152" t="n">
        <v>107</v>
      </c>
      <c r="L2152" t="s">
        <v>76</v>
      </c>
      <c r="M2152" t="s"/>
      <c r="N2152" t="s">
        <v>2040</v>
      </c>
      <c r="O2152" t="s">
        <v>78</v>
      </c>
      <c r="P2152" t="s">
        <v>2590</v>
      </c>
      <c r="Q2152" t="s"/>
      <c r="R2152" t="s">
        <v>79</v>
      </c>
      <c r="S2152" t="s">
        <v>122</v>
      </c>
      <c r="T2152" t="s">
        <v>81</v>
      </c>
      <c r="U2152" t="s">
        <v>82</v>
      </c>
      <c r="V2152" t="s">
        <v>83</v>
      </c>
      <c r="W2152" t="s">
        <v>108</v>
      </c>
      <c r="X2152" t="s"/>
      <c r="Y2152" t="s">
        <v>85</v>
      </c>
      <c r="Z2152">
        <f>HYPERLINK("https://hotelmonitor-cachepage.eclerx.com/savepage/tk_1544427514206421_sr_2399.html","info")</f>
        <v/>
      </c>
      <c r="AA2152" t="n">
        <v>142259</v>
      </c>
      <c r="AB2152" t="s"/>
      <c r="AC2152" t="s"/>
      <c r="AD2152" t="s">
        <v>86</v>
      </c>
      <c r="AE2152" t="s"/>
      <c r="AF2152" t="s"/>
      <c r="AG2152" t="s"/>
      <c r="AH2152" t="s"/>
      <c r="AI2152" t="s"/>
      <c r="AJ2152" t="s"/>
      <c r="AK2152" t="s">
        <v>87</v>
      </c>
      <c r="AL2152" t="s"/>
      <c r="AM2152" t="s"/>
      <c r="AN2152" t="s">
        <v>88</v>
      </c>
      <c r="AO2152" t="s"/>
      <c r="AP2152" t="n">
        <v>428</v>
      </c>
      <c r="AQ2152" t="s">
        <v>89</v>
      </c>
      <c r="AR2152" t="s"/>
      <c r="AS2152" t="s"/>
      <c r="AT2152" t="s">
        <v>90</v>
      </c>
      <c r="AU2152" t="s"/>
      <c r="AV2152" t="s"/>
      <c r="AW2152" t="s"/>
      <c r="AX2152" t="s"/>
      <c r="AY2152" t="n">
        <v>955263</v>
      </c>
      <c r="AZ2152" t="s">
        <v>2591</v>
      </c>
      <c r="BA2152" t="s"/>
      <c r="BB2152" t="n">
        <v>221570</v>
      </c>
      <c r="BC2152" t="n">
        <v>13.32118</v>
      </c>
      <c r="BD2152" t="n">
        <v>52.50091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92</v>
      </c>
    </row>
    <row r="2153" spans="1:70">
      <c r="A2153" t="s">
        <v>70</v>
      </c>
      <c r="B2153" t="s">
        <v>71</v>
      </c>
      <c r="C2153" t="s">
        <v>72</v>
      </c>
      <c r="D2153" t="n">
        <v>2</v>
      </c>
      <c r="E2153" t="s">
        <v>2589</v>
      </c>
      <c r="F2153" t="n">
        <v>743230</v>
      </c>
      <c r="G2153" t="s">
        <v>74</v>
      </c>
      <c r="H2153" t="s">
        <v>75</v>
      </c>
      <c r="I2153" t="s"/>
      <c r="J2153" t="s">
        <v>74</v>
      </c>
      <c r="K2153" t="n">
        <v>107</v>
      </c>
      <c r="L2153" t="s">
        <v>76</v>
      </c>
      <c r="M2153" t="s"/>
      <c r="N2153" t="s">
        <v>2592</v>
      </c>
      <c r="O2153" t="s">
        <v>78</v>
      </c>
      <c r="P2153" t="s">
        <v>2590</v>
      </c>
      <c r="Q2153" t="s"/>
      <c r="R2153" t="s">
        <v>79</v>
      </c>
      <c r="S2153" t="s">
        <v>122</v>
      </c>
      <c r="T2153" t="s">
        <v>81</v>
      </c>
      <c r="U2153" t="s">
        <v>82</v>
      </c>
      <c r="V2153" t="s">
        <v>83</v>
      </c>
      <c r="W2153" t="s">
        <v>108</v>
      </c>
      <c r="X2153" t="s"/>
      <c r="Y2153" t="s">
        <v>85</v>
      </c>
      <c r="Z2153">
        <f>HYPERLINK("https://hotelmonitor-cachepage.eclerx.com/savepage/tk_1544427514206421_sr_2399.html","info")</f>
        <v/>
      </c>
      <c r="AA2153" t="n">
        <v>142259</v>
      </c>
      <c r="AB2153" t="s"/>
      <c r="AC2153" t="s"/>
      <c r="AD2153" t="s">
        <v>86</v>
      </c>
      <c r="AE2153" t="s"/>
      <c r="AF2153" t="s"/>
      <c r="AG2153" t="s"/>
      <c r="AH2153" t="s"/>
      <c r="AI2153" t="s"/>
      <c r="AJ2153" t="s"/>
      <c r="AK2153" t="s">
        <v>87</v>
      </c>
      <c r="AL2153" t="s"/>
      <c r="AM2153" t="s"/>
      <c r="AN2153" t="s">
        <v>88</v>
      </c>
      <c r="AO2153" t="s"/>
      <c r="AP2153" t="n">
        <v>428</v>
      </c>
      <c r="AQ2153" t="s">
        <v>89</v>
      </c>
      <c r="AR2153" t="s"/>
      <c r="AS2153" t="s"/>
      <c r="AT2153" t="s">
        <v>90</v>
      </c>
      <c r="AU2153" t="s"/>
      <c r="AV2153" t="s"/>
      <c r="AW2153" t="s"/>
      <c r="AX2153" t="s"/>
      <c r="AY2153" t="n">
        <v>955263</v>
      </c>
      <c r="AZ2153" t="s">
        <v>2591</v>
      </c>
      <c r="BA2153" t="s"/>
      <c r="BB2153" t="n">
        <v>221570</v>
      </c>
      <c r="BC2153" t="n">
        <v>13.32118</v>
      </c>
      <c r="BD2153" t="n">
        <v>52.50091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92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2589</v>
      </c>
      <c r="F2154" t="n">
        <v>743230</v>
      </c>
      <c r="G2154" t="s">
        <v>74</v>
      </c>
      <c r="H2154" t="s">
        <v>75</v>
      </c>
      <c r="I2154" t="s"/>
      <c r="J2154" t="s">
        <v>74</v>
      </c>
      <c r="K2154" t="n">
        <v>112</v>
      </c>
      <c r="L2154" t="s">
        <v>76</v>
      </c>
      <c r="M2154" t="s"/>
      <c r="N2154" t="s">
        <v>2592</v>
      </c>
      <c r="O2154" t="s">
        <v>78</v>
      </c>
      <c r="P2154" t="s">
        <v>2590</v>
      </c>
      <c r="Q2154" t="s"/>
      <c r="R2154" t="s">
        <v>79</v>
      </c>
      <c r="S2154" t="s">
        <v>780</v>
      </c>
      <c r="T2154" t="s">
        <v>81</v>
      </c>
      <c r="U2154" t="s">
        <v>82</v>
      </c>
      <c r="V2154" t="s">
        <v>83</v>
      </c>
      <c r="W2154" t="s">
        <v>108</v>
      </c>
      <c r="X2154" t="s"/>
      <c r="Y2154" t="s">
        <v>85</v>
      </c>
      <c r="Z2154">
        <f>HYPERLINK("https://hotelmonitor-cachepage.eclerx.com/savepage/tk_1544427514206421_sr_2399.html","info")</f>
        <v/>
      </c>
      <c r="AA2154" t="n">
        <v>142259</v>
      </c>
      <c r="AB2154" t="s"/>
      <c r="AC2154" t="s"/>
      <c r="AD2154" t="s">
        <v>86</v>
      </c>
      <c r="AE2154" t="s"/>
      <c r="AF2154" t="s"/>
      <c r="AG2154" t="s"/>
      <c r="AH2154" t="s"/>
      <c r="AI2154" t="s"/>
      <c r="AJ2154" t="s"/>
      <c r="AK2154" t="s">
        <v>87</v>
      </c>
      <c r="AL2154" t="s"/>
      <c r="AM2154" t="s"/>
      <c r="AN2154" t="s">
        <v>88</v>
      </c>
      <c r="AO2154" t="s"/>
      <c r="AP2154" t="n">
        <v>428</v>
      </c>
      <c r="AQ2154" t="s">
        <v>89</v>
      </c>
      <c r="AR2154" t="s"/>
      <c r="AS2154" t="s"/>
      <c r="AT2154" t="s">
        <v>90</v>
      </c>
      <c r="AU2154" t="s"/>
      <c r="AV2154" t="s"/>
      <c r="AW2154" t="s"/>
      <c r="AX2154" t="s"/>
      <c r="AY2154" t="n">
        <v>955263</v>
      </c>
      <c r="AZ2154" t="s">
        <v>2591</v>
      </c>
      <c r="BA2154" t="s"/>
      <c r="BB2154" t="n">
        <v>221570</v>
      </c>
      <c r="BC2154" t="n">
        <v>13.32118</v>
      </c>
      <c r="BD2154" t="n">
        <v>52.50091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92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2594</v>
      </c>
      <c r="F2155" t="n">
        <v>272395</v>
      </c>
      <c r="G2155" t="s">
        <v>74</v>
      </c>
      <c r="H2155" t="s">
        <v>75</v>
      </c>
      <c r="I2155" t="s"/>
      <c r="J2155" t="s">
        <v>74</v>
      </c>
      <c r="K2155" t="n">
        <v>62.9</v>
      </c>
      <c r="L2155" t="s">
        <v>76</v>
      </c>
      <c r="M2155" t="s"/>
      <c r="N2155" t="s">
        <v>158</v>
      </c>
      <c r="O2155" t="s">
        <v>78</v>
      </c>
      <c r="P2155" t="s">
        <v>2594</v>
      </c>
      <c r="Q2155" t="s"/>
      <c r="R2155" t="s">
        <v>119</v>
      </c>
      <c r="S2155" t="s">
        <v>2595</v>
      </c>
      <c r="T2155" t="s">
        <v>81</v>
      </c>
      <c r="U2155" t="s">
        <v>82</v>
      </c>
      <c r="V2155" t="s">
        <v>83</v>
      </c>
      <c r="W2155" t="s">
        <v>84</v>
      </c>
      <c r="X2155" t="s"/>
      <c r="Y2155" t="s">
        <v>85</v>
      </c>
      <c r="Z2155">
        <f>HYPERLINK("https://hotelmonitor-cachepage.eclerx.com/savepage/tk_1544426424637239_sr_2399.html","info")</f>
        <v/>
      </c>
      <c r="AA2155" t="n">
        <v>90011</v>
      </c>
      <c r="AB2155" t="s"/>
      <c r="AC2155" t="s"/>
      <c r="AD2155" t="s">
        <v>86</v>
      </c>
      <c r="AE2155" t="s"/>
      <c r="AF2155" t="s"/>
      <c r="AG2155" t="s"/>
      <c r="AH2155" t="s"/>
      <c r="AI2155" t="s"/>
      <c r="AJ2155" t="s"/>
      <c r="AK2155" t="s">
        <v>87</v>
      </c>
      <c r="AL2155" t="s"/>
      <c r="AM2155" t="s"/>
      <c r="AN2155" t="s">
        <v>88</v>
      </c>
      <c r="AO2155" t="s"/>
      <c r="AP2155" t="n">
        <v>108</v>
      </c>
      <c r="AQ2155" t="s">
        <v>89</v>
      </c>
      <c r="AR2155" t="s"/>
      <c r="AS2155" t="s"/>
      <c r="AT2155" t="s">
        <v>90</v>
      </c>
      <c r="AU2155" t="s"/>
      <c r="AV2155" t="s"/>
      <c r="AW2155" t="s"/>
      <c r="AX2155" t="s"/>
      <c r="AY2155" t="n">
        <v>937738</v>
      </c>
      <c r="AZ2155" t="s">
        <v>2596</v>
      </c>
      <c r="BA2155" t="s"/>
      <c r="BB2155" t="n">
        <v>400879</v>
      </c>
      <c r="BC2155" t="n">
        <v>13.46558</v>
      </c>
      <c r="BD2155" t="n">
        <v>52.51489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92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2594</v>
      </c>
      <c r="F2156" t="n">
        <v>272395</v>
      </c>
      <c r="G2156" t="s">
        <v>74</v>
      </c>
      <c r="H2156" t="s">
        <v>75</v>
      </c>
      <c r="I2156" t="s"/>
      <c r="J2156" t="s">
        <v>74</v>
      </c>
      <c r="K2156" t="n">
        <v>70</v>
      </c>
      <c r="L2156" t="s">
        <v>76</v>
      </c>
      <c r="M2156" t="s"/>
      <c r="N2156" t="s">
        <v>2597</v>
      </c>
      <c r="O2156" t="s">
        <v>78</v>
      </c>
      <c r="P2156" t="s">
        <v>2594</v>
      </c>
      <c r="Q2156" t="s"/>
      <c r="R2156" t="s">
        <v>119</v>
      </c>
      <c r="S2156" t="s">
        <v>251</v>
      </c>
      <c r="T2156" t="s">
        <v>81</v>
      </c>
      <c r="U2156" t="s">
        <v>82</v>
      </c>
      <c r="V2156" t="s">
        <v>83</v>
      </c>
      <c r="W2156" t="s">
        <v>108</v>
      </c>
      <c r="X2156" t="s"/>
      <c r="Y2156" t="s">
        <v>85</v>
      </c>
      <c r="Z2156">
        <f>HYPERLINK("https://hotelmonitor-cachepage.eclerx.com/savepage/tk_1544426424637239_sr_2399.html","info")</f>
        <v/>
      </c>
      <c r="AA2156" t="n">
        <v>90011</v>
      </c>
      <c r="AB2156" t="s"/>
      <c r="AC2156" t="s"/>
      <c r="AD2156" t="s">
        <v>86</v>
      </c>
      <c r="AE2156" t="s"/>
      <c r="AF2156" t="s"/>
      <c r="AG2156" t="s"/>
      <c r="AH2156" t="s"/>
      <c r="AI2156" t="s"/>
      <c r="AJ2156" t="s"/>
      <c r="AK2156" t="s">
        <v>87</v>
      </c>
      <c r="AL2156" t="s"/>
      <c r="AM2156" t="s"/>
      <c r="AN2156" t="s">
        <v>88</v>
      </c>
      <c r="AO2156" t="s"/>
      <c r="AP2156" t="n">
        <v>108</v>
      </c>
      <c r="AQ2156" t="s">
        <v>89</v>
      </c>
      <c r="AR2156" t="s"/>
      <c r="AS2156" t="s"/>
      <c r="AT2156" t="s">
        <v>90</v>
      </c>
      <c r="AU2156" t="s"/>
      <c r="AV2156" t="s"/>
      <c r="AW2156" t="s"/>
      <c r="AX2156" t="s"/>
      <c r="AY2156" t="n">
        <v>937738</v>
      </c>
      <c r="AZ2156" t="s">
        <v>2596</v>
      </c>
      <c r="BA2156" t="s"/>
      <c r="BB2156" t="n">
        <v>400879</v>
      </c>
      <c r="BC2156" t="n">
        <v>13.46558</v>
      </c>
      <c r="BD2156" t="n">
        <v>52.51489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92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2594</v>
      </c>
      <c r="F2157" t="n">
        <v>272395</v>
      </c>
      <c r="G2157" t="s">
        <v>74</v>
      </c>
      <c r="H2157" t="s">
        <v>75</v>
      </c>
      <c r="I2157" t="s"/>
      <c r="J2157" t="s">
        <v>74</v>
      </c>
      <c r="K2157" t="n">
        <v>75</v>
      </c>
      <c r="L2157" t="s">
        <v>76</v>
      </c>
      <c r="M2157" t="s"/>
      <c r="N2157" t="s">
        <v>2598</v>
      </c>
      <c r="O2157" t="s">
        <v>78</v>
      </c>
      <c r="P2157" t="s">
        <v>2594</v>
      </c>
      <c r="Q2157" t="s"/>
      <c r="R2157" t="s">
        <v>119</v>
      </c>
      <c r="S2157" t="s">
        <v>419</v>
      </c>
      <c r="T2157" t="s">
        <v>81</v>
      </c>
      <c r="U2157" t="s">
        <v>82</v>
      </c>
      <c r="V2157" t="s">
        <v>83</v>
      </c>
      <c r="W2157" t="s">
        <v>108</v>
      </c>
      <c r="X2157" t="s"/>
      <c r="Y2157" t="s">
        <v>85</v>
      </c>
      <c r="Z2157">
        <f>HYPERLINK("https://hotelmonitor-cachepage.eclerx.com/savepage/tk_1544426424637239_sr_2399.html","info")</f>
        <v/>
      </c>
      <c r="AA2157" t="n">
        <v>90011</v>
      </c>
      <c r="AB2157" t="s"/>
      <c r="AC2157" t="s"/>
      <c r="AD2157" t="s">
        <v>86</v>
      </c>
      <c r="AE2157" t="s"/>
      <c r="AF2157" t="s"/>
      <c r="AG2157" t="s"/>
      <c r="AH2157" t="s"/>
      <c r="AI2157" t="s"/>
      <c r="AJ2157" t="s"/>
      <c r="AK2157" t="s">
        <v>87</v>
      </c>
      <c r="AL2157" t="s"/>
      <c r="AM2157" t="s"/>
      <c r="AN2157" t="s">
        <v>88</v>
      </c>
      <c r="AO2157" t="s"/>
      <c r="AP2157" t="n">
        <v>108</v>
      </c>
      <c r="AQ2157" t="s">
        <v>89</v>
      </c>
      <c r="AR2157" t="s"/>
      <c r="AS2157" t="s"/>
      <c r="AT2157" t="s">
        <v>90</v>
      </c>
      <c r="AU2157" t="s"/>
      <c r="AV2157" t="s"/>
      <c r="AW2157" t="s"/>
      <c r="AX2157" t="s"/>
      <c r="AY2157" t="n">
        <v>937738</v>
      </c>
      <c r="AZ2157" t="s">
        <v>2596</v>
      </c>
      <c r="BA2157" t="s"/>
      <c r="BB2157" t="n">
        <v>400879</v>
      </c>
      <c r="BC2157" t="n">
        <v>13.46558</v>
      </c>
      <c r="BD2157" t="n">
        <v>52.51489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92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2594</v>
      </c>
      <c r="F2158" t="n">
        <v>272395</v>
      </c>
      <c r="G2158" t="s">
        <v>74</v>
      </c>
      <c r="H2158" t="s">
        <v>75</v>
      </c>
      <c r="I2158" t="s"/>
      <c r="J2158" t="s">
        <v>74</v>
      </c>
      <c r="K2158" t="n">
        <v>89</v>
      </c>
      <c r="L2158" t="s">
        <v>76</v>
      </c>
      <c r="M2158" t="s"/>
      <c r="N2158" t="s">
        <v>2599</v>
      </c>
      <c r="O2158" t="s">
        <v>78</v>
      </c>
      <c r="P2158" t="s">
        <v>2594</v>
      </c>
      <c r="Q2158" t="s"/>
      <c r="R2158" t="s">
        <v>119</v>
      </c>
      <c r="S2158" t="s">
        <v>94</v>
      </c>
      <c r="T2158" t="s">
        <v>81</v>
      </c>
      <c r="U2158" t="s">
        <v>82</v>
      </c>
      <c r="V2158" t="s">
        <v>83</v>
      </c>
      <c r="W2158" t="s">
        <v>84</v>
      </c>
      <c r="X2158" t="s"/>
      <c r="Y2158" t="s">
        <v>85</v>
      </c>
      <c r="Z2158">
        <f>HYPERLINK("https://hotelmonitor-cachepage.eclerx.com/savepage/tk_1544426424637239_sr_2399.html","info")</f>
        <v/>
      </c>
      <c r="AA2158" t="n">
        <v>90011</v>
      </c>
      <c r="AB2158" t="s"/>
      <c r="AC2158" t="s"/>
      <c r="AD2158" t="s">
        <v>86</v>
      </c>
      <c r="AE2158" t="s"/>
      <c r="AF2158" t="s"/>
      <c r="AG2158" t="s"/>
      <c r="AH2158" t="s"/>
      <c r="AI2158" t="s"/>
      <c r="AJ2158" t="s"/>
      <c r="AK2158" t="s">
        <v>87</v>
      </c>
      <c r="AL2158" t="s"/>
      <c r="AM2158" t="s"/>
      <c r="AN2158" t="s">
        <v>88</v>
      </c>
      <c r="AO2158" t="s"/>
      <c r="AP2158" t="n">
        <v>108</v>
      </c>
      <c r="AQ2158" t="s">
        <v>89</v>
      </c>
      <c r="AR2158" t="s"/>
      <c r="AS2158" t="s"/>
      <c r="AT2158" t="s">
        <v>90</v>
      </c>
      <c r="AU2158" t="s"/>
      <c r="AV2158" t="s"/>
      <c r="AW2158" t="s"/>
      <c r="AX2158" t="s"/>
      <c r="AY2158" t="n">
        <v>937738</v>
      </c>
      <c r="AZ2158" t="s">
        <v>2596</v>
      </c>
      <c r="BA2158" t="s"/>
      <c r="BB2158" t="n">
        <v>400879</v>
      </c>
      <c r="BC2158" t="n">
        <v>13.46558</v>
      </c>
      <c r="BD2158" t="n">
        <v>52.51489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92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2600</v>
      </c>
      <c r="F2159" t="n">
        <v>-1</v>
      </c>
      <c r="G2159" t="s">
        <v>74</v>
      </c>
      <c r="H2159" t="s">
        <v>75</v>
      </c>
      <c r="I2159" t="s"/>
      <c r="J2159" t="s">
        <v>74</v>
      </c>
      <c r="K2159" t="n">
        <v>94</v>
      </c>
      <c r="L2159" t="s">
        <v>76</v>
      </c>
      <c r="M2159" t="s"/>
      <c r="N2159" t="s">
        <v>121</v>
      </c>
      <c r="O2159" t="s">
        <v>78</v>
      </c>
      <c r="P2159" t="s">
        <v>2600</v>
      </c>
      <c r="Q2159" t="s"/>
      <c r="R2159" t="s">
        <v>119</v>
      </c>
      <c r="S2159" t="s">
        <v>330</v>
      </c>
      <c r="T2159" t="s">
        <v>81</v>
      </c>
      <c r="U2159" t="s">
        <v>82</v>
      </c>
      <c r="V2159" t="s">
        <v>83</v>
      </c>
      <c r="W2159" t="s">
        <v>108</v>
      </c>
      <c r="X2159" t="s"/>
      <c r="Y2159" t="s">
        <v>85</v>
      </c>
      <c r="Z2159">
        <f>HYPERLINK("https://hotelmonitor-cachepage.eclerx.com/savepage/tk_15444276088275545_sr_2399.html","info")</f>
        <v/>
      </c>
      <c r="AA2159" t="n">
        <v>-3074936</v>
      </c>
      <c r="AB2159" t="s"/>
      <c r="AC2159" t="s"/>
      <c r="AD2159" t="s">
        <v>86</v>
      </c>
      <c r="AE2159" t="s"/>
      <c r="AF2159" t="s"/>
      <c r="AG2159" t="s"/>
      <c r="AH2159" t="s"/>
      <c r="AI2159" t="s"/>
      <c r="AJ2159" t="s"/>
      <c r="AK2159" t="s">
        <v>87</v>
      </c>
      <c r="AL2159" t="s"/>
      <c r="AM2159" t="s"/>
      <c r="AN2159" t="s">
        <v>88</v>
      </c>
      <c r="AO2159" t="s"/>
      <c r="AP2159" t="n">
        <v>458</v>
      </c>
      <c r="AQ2159" t="s">
        <v>89</v>
      </c>
      <c r="AR2159" t="s"/>
      <c r="AS2159" t="s"/>
      <c r="AT2159" t="s">
        <v>90</v>
      </c>
      <c r="AU2159" t="s"/>
      <c r="AV2159" t="s"/>
      <c r="AW2159" t="s"/>
      <c r="AX2159" t="s"/>
      <c r="AY2159" t="n">
        <v>3074936</v>
      </c>
      <c r="AZ2159" t="s">
        <v>2601</v>
      </c>
      <c r="BA2159" t="s"/>
      <c r="BB2159" t="n">
        <v>782798</v>
      </c>
      <c r="BC2159" t="n">
        <v>13.409466</v>
      </c>
      <c r="BD2159" t="n">
        <v>52.528531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92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2600</v>
      </c>
      <c r="F2160" t="n">
        <v>-1</v>
      </c>
      <c r="G2160" t="s">
        <v>74</v>
      </c>
      <c r="H2160" t="s">
        <v>75</v>
      </c>
      <c r="I2160" t="s"/>
      <c r="J2160" t="s">
        <v>74</v>
      </c>
      <c r="K2160" t="n">
        <v>104</v>
      </c>
      <c r="L2160" t="s">
        <v>76</v>
      </c>
      <c r="M2160" t="s"/>
      <c r="N2160" t="s">
        <v>622</v>
      </c>
      <c r="O2160" t="s">
        <v>78</v>
      </c>
      <c r="P2160" t="s">
        <v>2600</v>
      </c>
      <c r="Q2160" t="s"/>
      <c r="R2160" t="s">
        <v>119</v>
      </c>
      <c r="S2160" t="s">
        <v>860</v>
      </c>
      <c r="T2160" t="s">
        <v>81</v>
      </c>
      <c r="U2160" t="s">
        <v>82</v>
      </c>
      <c r="V2160" t="s">
        <v>83</v>
      </c>
      <c r="W2160" t="s">
        <v>108</v>
      </c>
      <c r="X2160" t="s"/>
      <c r="Y2160" t="s">
        <v>85</v>
      </c>
      <c r="Z2160">
        <f>HYPERLINK("https://hotelmonitor-cachepage.eclerx.com/savepage/tk_15444276088275545_sr_2399.html","info")</f>
        <v/>
      </c>
      <c r="AA2160" t="n">
        <v>-3074936</v>
      </c>
      <c r="AB2160" t="s"/>
      <c r="AC2160" t="s"/>
      <c r="AD2160" t="s">
        <v>86</v>
      </c>
      <c r="AE2160" t="s"/>
      <c r="AF2160" t="s"/>
      <c r="AG2160" t="s"/>
      <c r="AH2160" t="s"/>
      <c r="AI2160" t="s"/>
      <c r="AJ2160" t="s"/>
      <c r="AK2160" t="s">
        <v>87</v>
      </c>
      <c r="AL2160" t="s"/>
      <c r="AM2160" t="s"/>
      <c r="AN2160" t="s">
        <v>88</v>
      </c>
      <c r="AO2160" t="s"/>
      <c r="AP2160" t="n">
        <v>458</v>
      </c>
      <c r="AQ2160" t="s">
        <v>89</v>
      </c>
      <c r="AR2160" t="s"/>
      <c r="AS2160" t="s"/>
      <c r="AT2160" t="s">
        <v>90</v>
      </c>
      <c r="AU2160" t="s"/>
      <c r="AV2160" t="s"/>
      <c r="AW2160" t="s"/>
      <c r="AX2160" t="s"/>
      <c r="AY2160" t="n">
        <v>3074936</v>
      </c>
      <c r="AZ2160" t="s">
        <v>2601</v>
      </c>
      <c r="BA2160" t="s"/>
      <c r="BB2160" t="n">
        <v>782798</v>
      </c>
      <c r="BC2160" t="n">
        <v>13.409466</v>
      </c>
      <c r="BD2160" t="n">
        <v>52.528531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92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2602</v>
      </c>
      <c r="F2161" t="n">
        <v>-1</v>
      </c>
      <c r="G2161" t="s">
        <v>74</v>
      </c>
      <c r="H2161" t="s">
        <v>75</v>
      </c>
      <c r="I2161" t="s"/>
      <c r="J2161" t="s">
        <v>74</v>
      </c>
      <c r="K2161" t="n">
        <v>99.5</v>
      </c>
      <c r="L2161" t="s">
        <v>76</v>
      </c>
      <c r="M2161" t="s"/>
      <c r="N2161" t="s">
        <v>121</v>
      </c>
      <c r="O2161" t="s">
        <v>78</v>
      </c>
      <c r="P2161" t="s">
        <v>2602</v>
      </c>
      <c r="Q2161" t="s"/>
      <c r="R2161" t="s">
        <v>79</v>
      </c>
      <c r="S2161" t="s">
        <v>1932</v>
      </c>
      <c r="T2161" t="s">
        <v>81</v>
      </c>
      <c r="U2161" t="s">
        <v>82</v>
      </c>
      <c r="V2161" t="s">
        <v>83</v>
      </c>
      <c r="W2161" t="s">
        <v>108</v>
      </c>
      <c r="X2161" t="s"/>
      <c r="Y2161" t="s">
        <v>85</v>
      </c>
      <c r="Z2161">
        <f>HYPERLINK("https://hotelmonitor-cachepage.eclerx.com/savepage/tk_15444263745749612_sr_2399.html","info")</f>
        <v/>
      </c>
      <c r="AA2161" t="n">
        <v>-231484</v>
      </c>
      <c r="AB2161" t="s"/>
      <c r="AC2161" t="s"/>
      <c r="AD2161" t="s">
        <v>86</v>
      </c>
      <c r="AE2161" t="s"/>
      <c r="AF2161" t="s"/>
      <c r="AG2161" t="s"/>
      <c r="AH2161" t="s"/>
      <c r="AI2161" t="s"/>
      <c r="AJ2161" t="s"/>
      <c r="AK2161" t="s">
        <v>87</v>
      </c>
      <c r="AL2161" t="s"/>
      <c r="AM2161" t="s"/>
      <c r="AN2161" t="s">
        <v>88</v>
      </c>
      <c r="AO2161" t="s"/>
      <c r="AP2161" t="n">
        <v>93</v>
      </c>
      <c r="AQ2161" t="s">
        <v>89</v>
      </c>
      <c r="AR2161" t="s"/>
      <c r="AS2161" t="s"/>
      <c r="AT2161" t="s">
        <v>90</v>
      </c>
      <c r="AU2161" t="s"/>
      <c r="AV2161" t="s"/>
      <c r="AW2161" t="s"/>
      <c r="AX2161" t="s"/>
      <c r="AY2161" t="n">
        <v>231484</v>
      </c>
      <c r="AZ2161" t="s">
        <v>2603</v>
      </c>
      <c r="BA2161" t="s"/>
      <c r="BB2161" t="n">
        <v>29822</v>
      </c>
      <c r="BC2161" t="n">
        <v>13.39239</v>
      </c>
      <c r="BD2161" t="n">
        <v>52.42109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92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2604</v>
      </c>
      <c r="F2162" t="n">
        <v>588908</v>
      </c>
      <c r="G2162" t="s">
        <v>74</v>
      </c>
      <c r="H2162" t="s">
        <v>75</v>
      </c>
      <c r="I2162" t="s"/>
      <c r="J2162" t="s">
        <v>74</v>
      </c>
      <c r="K2162" t="n">
        <v>75.5</v>
      </c>
      <c r="L2162" t="s">
        <v>76</v>
      </c>
      <c r="M2162" t="s"/>
      <c r="N2162" t="s">
        <v>2605</v>
      </c>
      <c r="O2162" t="s">
        <v>78</v>
      </c>
      <c r="P2162" t="s">
        <v>2606</v>
      </c>
      <c r="Q2162" t="s"/>
      <c r="R2162" t="s">
        <v>119</v>
      </c>
      <c r="S2162" t="s">
        <v>80</v>
      </c>
      <c r="T2162" t="s">
        <v>81</v>
      </c>
      <c r="U2162" t="s">
        <v>82</v>
      </c>
      <c r="V2162" t="s">
        <v>83</v>
      </c>
      <c r="W2162" t="s">
        <v>108</v>
      </c>
      <c r="X2162" t="s"/>
      <c r="Y2162" t="s">
        <v>85</v>
      </c>
      <c r="Z2162">
        <f>HYPERLINK("https://hotelmonitor-cachepage.eclerx.com/savepage/tk_15444264667644746_sr_2399.html","info")</f>
        <v/>
      </c>
      <c r="AA2162" t="n">
        <v>99421</v>
      </c>
      <c r="AB2162" t="s"/>
      <c r="AC2162" t="s"/>
      <c r="AD2162" t="s">
        <v>86</v>
      </c>
      <c r="AE2162" t="s"/>
      <c r="AF2162" t="s"/>
      <c r="AG2162" t="s"/>
      <c r="AH2162" t="s"/>
      <c r="AI2162" t="s"/>
      <c r="AJ2162" t="s"/>
      <c r="AK2162" t="s">
        <v>87</v>
      </c>
      <c r="AL2162" t="s"/>
      <c r="AM2162" t="s"/>
      <c r="AN2162" t="s">
        <v>88</v>
      </c>
      <c r="AO2162" t="s"/>
      <c r="AP2162" t="n">
        <v>119</v>
      </c>
      <c r="AQ2162" t="s">
        <v>89</v>
      </c>
      <c r="AR2162" t="s"/>
      <c r="AS2162" t="s"/>
      <c r="AT2162" t="s">
        <v>90</v>
      </c>
      <c r="AU2162" t="s"/>
      <c r="AV2162" t="s"/>
      <c r="AW2162" t="s"/>
      <c r="AX2162" t="s"/>
      <c r="AY2162" t="n">
        <v>1626210</v>
      </c>
      <c r="AZ2162" t="s">
        <v>2607</v>
      </c>
      <c r="BA2162" t="s"/>
      <c r="BB2162" t="n">
        <v>408659</v>
      </c>
      <c r="BC2162" t="n">
        <v>13.346993</v>
      </c>
      <c r="BD2162" t="n">
        <v>52.503982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92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2604</v>
      </c>
      <c r="F2163" t="n">
        <v>588908</v>
      </c>
      <c r="G2163" t="s">
        <v>74</v>
      </c>
      <c r="H2163" t="s">
        <v>75</v>
      </c>
      <c r="I2163" t="s"/>
      <c r="J2163" t="s">
        <v>74</v>
      </c>
      <c r="K2163" t="n">
        <v>84</v>
      </c>
      <c r="L2163" t="s">
        <v>76</v>
      </c>
      <c r="M2163" t="s"/>
      <c r="N2163" t="s">
        <v>2608</v>
      </c>
      <c r="O2163" t="s">
        <v>78</v>
      </c>
      <c r="P2163" t="s">
        <v>2606</v>
      </c>
      <c r="Q2163" t="s"/>
      <c r="R2163" t="s">
        <v>119</v>
      </c>
      <c r="S2163" t="s">
        <v>777</v>
      </c>
      <c r="T2163" t="s">
        <v>81</v>
      </c>
      <c r="U2163" t="s">
        <v>82</v>
      </c>
      <c r="V2163" t="s">
        <v>83</v>
      </c>
      <c r="W2163" t="s">
        <v>108</v>
      </c>
      <c r="X2163" t="s"/>
      <c r="Y2163" t="s">
        <v>85</v>
      </c>
      <c r="Z2163">
        <f>HYPERLINK("https://hotelmonitor-cachepage.eclerx.com/savepage/tk_15444264667644746_sr_2399.html","info")</f>
        <v/>
      </c>
      <c r="AA2163" t="n">
        <v>99421</v>
      </c>
      <c r="AB2163" t="s"/>
      <c r="AC2163" t="s"/>
      <c r="AD2163" t="s">
        <v>86</v>
      </c>
      <c r="AE2163" t="s"/>
      <c r="AF2163" t="s"/>
      <c r="AG2163" t="s"/>
      <c r="AH2163" t="s"/>
      <c r="AI2163" t="s"/>
      <c r="AJ2163" t="s"/>
      <c r="AK2163" t="s">
        <v>87</v>
      </c>
      <c r="AL2163" t="s"/>
      <c r="AM2163" t="s"/>
      <c r="AN2163" t="s">
        <v>88</v>
      </c>
      <c r="AO2163" t="s"/>
      <c r="AP2163" t="n">
        <v>119</v>
      </c>
      <c r="AQ2163" t="s">
        <v>89</v>
      </c>
      <c r="AR2163" t="s"/>
      <c r="AS2163" t="s"/>
      <c r="AT2163" t="s">
        <v>90</v>
      </c>
      <c r="AU2163" t="s"/>
      <c r="AV2163" t="s"/>
      <c r="AW2163" t="s"/>
      <c r="AX2163" t="s"/>
      <c r="AY2163" t="n">
        <v>1626210</v>
      </c>
      <c r="AZ2163" t="s">
        <v>2607</v>
      </c>
      <c r="BA2163" t="s"/>
      <c r="BB2163" t="n">
        <v>408659</v>
      </c>
      <c r="BC2163" t="n">
        <v>13.346993</v>
      </c>
      <c r="BD2163" t="n">
        <v>52.503982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92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2604</v>
      </c>
      <c r="F2164" t="n">
        <v>588908</v>
      </c>
      <c r="G2164" t="s">
        <v>74</v>
      </c>
      <c r="H2164" t="s">
        <v>75</v>
      </c>
      <c r="I2164" t="s"/>
      <c r="J2164" t="s">
        <v>74</v>
      </c>
      <c r="K2164" t="n">
        <v>75.5</v>
      </c>
      <c r="L2164" t="s">
        <v>76</v>
      </c>
      <c r="M2164" t="s"/>
      <c r="N2164" t="s">
        <v>2609</v>
      </c>
      <c r="O2164" t="s">
        <v>78</v>
      </c>
      <c r="P2164" t="s">
        <v>2606</v>
      </c>
      <c r="Q2164" t="s"/>
      <c r="R2164" t="s">
        <v>119</v>
      </c>
      <c r="S2164" t="s">
        <v>80</v>
      </c>
      <c r="T2164" t="s">
        <v>81</v>
      </c>
      <c r="U2164" t="s">
        <v>82</v>
      </c>
      <c r="V2164" t="s">
        <v>83</v>
      </c>
      <c r="W2164" t="s">
        <v>108</v>
      </c>
      <c r="X2164" t="s"/>
      <c r="Y2164" t="s">
        <v>85</v>
      </c>
      <c r="Z2164">
        <f>HYPERLINK("https://hotelmonitor-cachepage.eclerx.com/savepage/tk_15444264667644746_sr_2399.html","info")</f>
        <v/>
      </c>
      <c r="AA2164" t="n">
        <v>99421</v>
      </c>
      <c r="AB2164" t="s"/>
      <c r="AC2164" t="s"/>
      <c r="AD2164" t="s">
        <v>86</v>
      </c>
      <c r="AE2164" t="s"/>
      <c r="AF2164" t="s"/>
      <c r="AG2164" t="s"/>
      <c r="AH2164" t="s"/>
      <c r="AI2164" t="s"/>
      <c r="AJ2164" t="s"/>
      <c r="AK2164" t="s">
        <v>87</v>
      </c>
      <c r="AL2164" t="s"/>
      <c r="AM2164" t="s"/>
      <c r="AN2164" t="s">
        <v>88</v>
      </c>
      <c r="AO2164" t="s"/>
      <c r="AP2164" t="n">
        <v>119</v>
      </c>
      <c r="AQ2164" t="s">
        <v>89</v>
      </c>
      <c r="AR2164" t="s"/>
      <c r="AS2164" t="s"/>
      <c r="AT2164" t="s">
        <v>90</v>
      </c>
      <c r="AU2164" t="s"/>
      <c r="AV2164" t="s"/>
      <c r="AW2164" t="s"/>
      <c r="AX2164" t="s"/>
      <c r="AY2164" t="n">
        <v>1626210</v>
      </c>
      <c r="AZ2164" t="s">
        <v>2607</v>
      </c>
      <c r="BA2164" t="s"/>
      <c r="BB2164" t="n">
        <v>408659</v>
      </c>
      <c r="BC2164" t="n">
        <v>13.346993</v>
      </c>
      <c r="BD2164" t="n">
        <v>52.503982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92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2604</v>
      </c>
      <c r="F2165" t="n">
        <v>588908</v>
      </c>
      <c r="G2165" t="s">
        <v>74</v>
      </c>
      <c r="H2165" t="s">
        <v>75</v>
      </c>
      <c r="I2165" t="s"/>
      <c r="J2165" t="s">
        <v>74</v>
      </c>
      <c r="K2165" t="n">
        <v>75.5</v>
      </c>
      <c r="L2165" t="s">
        <v>76</v>
      </c>
      <c r="M2165" t="s"/>
      <c r="N2165" t="s">
        <v>2610</v>
      </c>
      <c r="O2165" t="s">
        <v>78</v>
      </c>
      <c r="P2165" t="s">
        <v>2606</v>
      </c>
      <c r="Q2165" t="s"/>
      <c r="R2165" t="s">
        <v>119</v>
      </c>
      <c r="S2165" t="s">
        <v>80</v>
      </c>
      <c r="T2165" t="s">
        <v>81</v>
      </c>
      <c r="U2165" t="s">
        <v>82</v>
      </c>
      <c r="V2165" t="s">
        <v>83</v>
      </c>
      <c r="W2165" t="s">
        <v>108</v>
      </c>
      <c r="X2165" t="s"/>
      <c r="Y2165" t="s">
        <v>85</v>
      </c>
      <c r="Z2165">
        <f>HYPERLINK("https://hotelmonitor-cachepage.eclerx.com/savepage/tk_15444264667644746_sr_2399.html","info")</f>
        <v/>
      </c>
      <c r="AA2165" t="n">
        <v>99421</v>
      </c>
      <c r="AB2165" t="s"/>
      <c r="AC2165" t="s"/>
      <c r="AD2165" t="s">
        <v>86</v>
      </c>
      <c r="AE2165" t="s"/>
      <c r="AF2165" t="s"/>
      <c r="AG2165" t="s"/>
      <c r="AH2165" t="s"/>
      <c r="AI2165" t="s"/>
      <c r="AJ2165" t="s"/>
      <c r="AK2165" t="s">
        <v>87</v>
      </c>
      <c r="AL2165" t="s"/>
      <c r="AM2165" t="s"/>
      <c r="AN2165" t="s">
        <v>88</v>
      </c>
      <c r="AO2165" t="s"/>
      <c r="AP2165" t="n">
        <v>119</v>
      </c>
      <c r="AQ2165" t="s">
        <v>89</v>
      </c>
      <c r="AR2165" t="s"/>
      <c r="AS2165" t="s"/>
      <c r="AT2165" t="s">
        <v>90</v>
      </c>
      <c r="AU2165" t="s"/>
      <c r="AV2165" t="s"/>
      <c r="AW2165" t="s"/>
      <c r="AX2165" t="s"/>
      <c r="AY2165" t="n">
        <v>1626210</v>
      </c>
      <c r="AZ2165" t="s">
        <v>2607</v>
      </c>
      <c r="BA2165" t="s"/>
      <c r="BB2165" t="n">
        <v>408659</v>
      </c>
      <c r="BC2165" t="n">
        <v>13.346993</v>
      </c>
      <c r="BD2165" t="n">
        <v>52.503982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92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2604</v>
      </c>
      <c r="F2166" t="n">
        <v>588908</v>
      </c>
      <c r="G2166" t="s">
        <v>74</v>
      </c>
      <c r="H2166" t="s">
        <v>75</v>
      </c>
      <c r="I2166" t="s"/>
      <c r="J2166" t="s">
        <v>74</v>
      </c>
      <c r="K2166" t="n">
        <v>79.5</v>
      </c>
      <c r="L2166" t="s">
        <v>76</v>
      </c>
      <c r="M2166" t="s"/>
      <c r="N2166" t="s">
        <v>2611</v>
      </c>
      <c r="O2166" t="s">
        <v>78</v>
      </c>
      <c r="P2166" t="s">
        <v>2606</v>
      </c>
      <c r="Q2166" t="s"/>
      <c r="R2166" t="s">
        <v>119</v>
      </c>
      <c r="S2166" t="s">
        <v>1373</v>
      </c>
      <c r="T2166" t="s">
        <v>81</v>
      </c>
      <c r="U2166" t="s">
        <v>82</v>
      </c>
      <c r="V2166" t="s">
        <v>83</v>
      </c>
      <c r="W2166" t="s">
        <v>108</v>
      </c>
      <c r="X2166" t="s"/>
      <c r="Y2166" t="s">
        <v>85</v>
      </c>
      <c r="Z2166">
        <f>HYPERLINK("https://hotelmonitor-cachepage.eclerx.com/savepage/tk_15444264667644746_sr_2399.html","info")</f>
        <v/>
      </c>
      <c r="AA2166" t="n">
        <v>99421</v>
      </c>
      <c r="AB2166" t="s"/>
      <c r="AC2166" t="s"/>
      <c r="AD2166" t="s">
        <v>86</v>
      </c>
      <c r="AE2166" t="s"/>
      <c r="AF2166" t="s"/>
      <c r="AG2166" t="s"/>
      <c r="AH2166" t="s"/>
      <c r="AI2166" t="s"/>
      <c r="AJ2166" t="s"/>
      <c r="AK2166" t="s">
        <v>87</v>
      </c>
      <c r="AL2166" t="s"/>
      <c r="AM2166" t="s"/>
      <c r="AN2166" t="s">
        <v>88</v>
      </c>
      <c r="AO2166" t="s"/>
      <c r="AP2166" t="n">
        <v>119</v>
      </c>
      <c r="AQ2166" t="s">
        <v>89</v>
      </c>
      <c r="AR2166" t="s"/>
      <c r="AS2166" t="s"/>
      <c r="AT2166" t="s">
        <v>90</v>
      </c>
      <c r="AU2166" t="s"/>
      <c r="AV2166" t="s"/>
      <c r="AW2166" t="s"/>
      <c r="AX2166" t="s"/>
      <c r="AY2166" t="n">
        <v>1626210</v>
      </c>
      <c r="AZ2166" t="s">
        <v>2607</v>
      </c>
      <c r="BA2166" t="s"/>
      <c r="BB2166" t="n">
        <v>408659</v>
      </c>
      <c r="BC2166" t="n">
        <v>13.346993</v>
      </c>
      <c r="BD2166" t="n">
        <v>52.503982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92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2604</v>
      </c>
      <c r="F2167" t="n">
        <v>588908</v>
      </c>
      <c r="G2167" t="s">
        <v>74</v>
      </c>
      <c r="H2167" t="s">
        <v>75</v>
      </c>
      <c r="I2167" t="s"/>
      <c r="J2167" t="s">
        <v>74</v>
      </c>
      <c r="K2167" t="n">
        <v>84</v>
      </c>
      <c r="L2167" t="s">
        <v>76</v>
      </c>
      <c r="M2167" t="s"/>
      <c r="N2167" t="s">
        <v>2609</v>
      </c>
      <c r="O2167" t="s">
        <v>78</v>
      </c>
      <c r="P2167" t="s">
        <v>2606</v>
      </c>
      <c r="Q2167" t="s"/>
      <c r="R2167" t="s">
        <v>119</v>
      </c>
      <c r="S2167" t="s">
        <v>777</v>
      </c>
      <c r="T2167" t="s">
        <v>81</v>
      </c>
      <c r="U2167" t="s">
        <v>82</v>
      </c>
      <c r="V2167" t="s">
        <v>83</v>
      </c>
      <c r="W2167" t="s">
        <v>108</v>
      </c>
      <c r="X2167" t="s"/>
      <c r="Y2167" t="s">
        <v>85</v>
      </c>
      <c r="Z2167">
        <f>HYPERLINK("https://hotelmonitor-cachepage.eclerx.com/savepage/tk_15444264667644746_sr_2399.html","info")</f>
        <v/>
      </c>
      <c r="AA2167" t="n">
        <v>99421</v>
      </c>
      <c r="AB2167" t="s"/>
      <c r="AC2167" t="s"/>
      <c r="AD2167" t="s">
        <v>86</v>
      </c>
      <c r="AE2167" t="s"/>
      <c r="AF2167" t="s"/>
      <c r="AG2167" t="s"/>
      <c r="AH2167" t="s"/>
      <c r="AI2167" t="s"/>
      <c r="AJ2167" t="s"/>
      <c r="AK2167" t="s">
        <v>87</v>
      </c>
      <c r="AL2167" t="s"/>
      <c r="AM2167" t="s"/>
      <c r="AN2167" t="s">
        <v>88</v>
      </c>
      <c r="AO2167" t="s"/>
      <c r="AP2167" t="n">
        <v>119</v>
      </c>
      <c r="AQ2167" t="s">
        <v>89</v>
      </c>
      <c r="AR2167" t="s"/>
      <c r="AS2167" t="s"/>
      <c r="AT2167" t="s">
        <v>90</v>
      </c>
      <c r="AU2167" t="s"/>
      <c r="AV2167" t="s"/>
      <c r="AW2167" t="s"/>
      <c r="AX2167" t="s"/>
      <c r="AY2167" t="n">
        <v>1626210</v>
      </c>
      <c r="AZ2167" t="s">
        <v>2607</v>
      </c>
      <c r="BA2167" t="s"/>
      <c r="BB2167" t="n">
        <v>408659</v>
      </c>
      <c r="BC2167" t="n">
        <v>13.346993</v>
      </c>
      <c r="BD2167" t="n">
        <v>52.503982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92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2604</v>
      </c>
      <c r="F2168" t="n">
        <v>588908</v>
      </c>
      <c r="G2168" t="s">
        <v>74</v>
      </c>
      <c r="H2168" t="s">
        <v>75</v>
      </c>
      <c r="I2168" t="s"/>
      <c r="J2168" t="s">
        <v>74</v>
      </c>
      <c r="K2168" t="n">
        <v>84</v>
      </c>
      <c r="L2168" t="s">
        <v>76</v>
      </c>
      <c r="M2168" t="s"/>
      <c r="N2168" t="s">
        <v>2610</v>
      </c>
      <c r="O2168" t="s">
        <v>78</v>
      </c>
      <c r="P2168" t="s">
        <v>2606</v>
      </c>
      <c r="Q2168" t="s"/>
      <c r="R2168" t="s">
        <v>119</v>
      </c>
      <c r="S2168" t="s">
        <v>777</v>
      </c>
      <c r="T2168" t="s">
        <v>81</v>
      </c>
      <c r="U2168" t="s">
        <v>82</v>
      </c>
      <c r="V2168" t="s">
        <v>83</v>
      </c>
      <c r="W2168" t="s">
        <v>108</v>
      </c>
      <c r="X2168" t="s"/>
      <c r="Y2168" t="s">
        <v>85</v>
      </c>
      <c r="Z2168">
        <f>HYPERLINK("https://hotelmonitor-cachepage.eclerx.com/savepage/tk_15444264667644746_sr_2399.html","info")</f>
        <v/>
      </c>
      <c r="AA2168" t="n">
        <v>99421</v>
      </c>
      <c r="AB2168" t="s"/>
      <c r="AC2168" t="s"/>
      <c r="AD2168" t="s">
        <v>86</v>
      </c>
      <c r="AE2168" t="s"/>
      <c r="AF2168" t="s"/>
      <c r="AG2168" t="s"/>
      <c r="AH2168" t="s"/>
      <c r="AI2168" t="s"/>
      <c r="AJ2168" t="s"/>
      <c r="AK2168" t="s">
        <v>87</v>
      </c>
      <c r="AL2168" t="s"/>
      <c r="AM2168" t="s"/>
      <c r="AN2168" t="s">
        <v>88</v>
      </c>
      <c r="AO2168" t="s"/>
      <c r="AP2168" t="n">
        <v>119</v>
      </c>
      <c r="AQ2168" t="s">
        <v>89</v>
      </c>
      <c r="AR2168" t="s"/>
      <c r="AS2168" t="s"/>
      <c r="AT2168" t="s">
        <v>90</v>
      </c>
      <c r="AU2168" t="s"/>
      <c r="AV2168" t="s"/>
      <c r="AW2168" t="s"/>
      <c r="AX2168" t="s"/>
      <c r="AY2168" t="n">
        <v>1626210</v>
      </c>
      <c r="AZ2168" t="s">
        <v>2607</v>
      </c>
      <c r="BA2168" t="s"/>
      <c r="BB2168" t="n">
        <v>408659</v>
      </c>
      <c r="BC2168" t="n">
        <v>13.346993</v>
      </c>
      <c r="BD2168" t="n">
        <v>52.503982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92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2604</v>
      </c>
      <c r="F2169" t="n">
        <v>588908</v>
      </c>
      <c r="G2169" t="s">
        <v>74</v>
      </c>
      <c r="H2169" t="s">
        <v>75</v>
      </c>
      <c r="I2169" t="s"/>
      <c r="J2169" t="s">
        <v>74</v>
      </c>
      <c r="K2169" t="n">
        <v>89</v>
      </c>
      <c r="L2169" t="s">
        <v>76</v>
      </c>
      <c r="M2169" t="s"/>
      <c r="N2169" t="s">
        <v>2611</v>
      </c>
      <c r="O2169" t="s">
        <v>78</v>
      </c>
      <c r="P2169" t="s">
        <v>2606</v>
      </c>
      <c r="Q2169" t="s"/>
      <c r="R2169" t="s">
        <v>119</v>
      </c>
      <c r="S2169" t="s">
        <v>94</v>
      </c>
      <c r="T2169" t="s">
        <v>81</v>
      </c>
      <c r="U2169" t="s">
        <v>82</v>
      </c>
      <c r="V2169" t="s">
        <v>83</v>
      </c>
      <c r="W2169" t="s">
        <v>108</v>
      </c>
      <c r="X2169" t="s"/>
      <c r="Y2169" t="s">
        <v>85</v>
      </c>
      <c r="Z2169">
        <f>HYPERLINK("https://hotelmonitor-cachepage.eclerx.com/savepage/tk_15444264667644746_sr_2399.html","info")</f>
        <v/>
      </c>
      <c r="AA2169" t="n">
        <v>99421</v>
      </c>
      <c r="AB2169" t="s"/>
      <c r="AC2169" t="s"/>
      <c r="AD2169" t="s">
        <v>86</v>
      </c>
      <c r="AE2169" t="s"/>
      <c r="AF2169" t="s"/>
      <c r="AG2169" t="s"/>
      <c r="AH2169" t="s"/>
      <c r="AI2169" t="s"/>
      <c r="AJ2169" t="s"/>
      <c r="AK2169" t="s">
        <v>87</v>
      </c>
      <c r="AL2169" t="s"/>
      <c r="AM2169" t="s"/>
      <c r="AN2169" t="s">
        <v>88</v>
      </c>
      <c r="AO2169" t="s"/>
      <c r="AP2169" t="n">
        <v>119</v>
      </c>
      <c r="AQ2169" t="s">
        <v>89</v>
      </c>
      <c r="AR2169" t="s"/>
      <c r="AS2169" t="s"/>
      <c r="AT2169" t="s">
        <v>90</v>
      </c>
      <c r="AU2169" t="s"/>
      <c r="AV2169" t="s"/>
      <c r="AW2169" t="s"/>
      <c r="AX2169" t="s"/>
      <c r="AY2169" t="n">
        <v>1626210</v>
      </c>
      <c r="AZ2169" t="s">
        <v>2607</v>
      </c>
      <c r="BA2169" t="s"/>
      <c r="BB2169" t="n">
        <v>408659</v>
      </c>
      <c r="BC2169" t="n">
        <v>13.346993</v>
      </c>
      <c r="BD2169" t="n">
        <v>52.503982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92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2604</v>
      </c>
      <c r="F2170" t="n">
        <v>588908</v>
      </c>
      <c r="G2170" t="s">
        <v>74</v>
      </c>
      <c r="H2170" t="s">
        <v>75</v>
      </c>
      <c r="I2170" t="s"/>
      <c r="J2170" t="s">
        <v>74</v>
      </c>
      <c r="K2170" t="n">
        <v>120.5</v>
      </c>
      <c r="L2170" t="s">
        <v>76</v>
      </c>
      <c r="M2170" t="s"/>
      <c r="N2170" t="s">
        <v>2612</v>
      </c>
      <c r="O2170" t="s">
        <v>78</v>
      </c>
      <c r="P2170" t="s">
        <v>2606</v>
      </c>
      <c r="Q2170" t="s"/>
      <c r="R2170" t="s">
        <v>119</v>
      </c>
      <c r="S2170" t="s">
        <v>1179</v>
      </c>
      <c r="T2170" t="s">
        <v>81</v>
      </c>
      <c r="U2170" t="s">
        <v>82</v>
      </c>
      <c r="V2170" t="s">
        <v>83</v>
      </c>
      <c r="W2170" t="s">
        <v>108</v>
      </c>
      <c r="X2170" t="s"/>
      <c r="Y2170" t="s">
        <v>85</v>
      </c>
      <c r="Z2170">
        <f>HYPERLINK("https://hotelmonitor-cachepage.eclerx.com/savepage/tk_15444264667644746_sr_2399.html","info")</f>
        <v/>
      </c>
      <c r="AA2170" t="n">
        <v>99421</v>
      </c>
      <c r="AB2170" t="s"/>
      <c r="AC2170" t="s"/>
      <c r="AD2170" t="s">
        <v>86</v>
      </c>
      <c r="AE2170" t="s"/>
      <c r="AF2170" t="s"/>
      <c r="AG2170" t="s"/>
      <c r="AH2170" t="s"/>
      <c r="AI2170" t="s"/>
      <c r="AJ2170" t="s"/>
      <c r="AK2170" t="s">
        <v>87</v>
      </c>
      <c r="AL2170" t="s"/>
      <c r="AM2170" t="s"/>
      <c r="AN2170" t="s">
        <v>88</v>
      </c>
      <c r="AO2170" t="s"/>
      <c r="AP2170" t="n">
        <v>119</v>
      </c>
      <c r="AQ2170" t="s">
        <v>89</v>
      </c>
      <c r="AR2170" t="s"/>
      <c r="AS2170" t="s"/>
      <c r="AT2170" t="s">
        <v>90</v>
      </c>
      <c r="AU2170" t="s"/>
      <c r="AV2170" t="s"/>
      <c r="AW2170" t="s"/>
      <c r="AX2170" t="s"/>
      <c r="AY2170" t="n">
        <v>1626210</v>
      </c>
      <c r="AZ2170" t="s">
        <v>2607</v>
      </c>
      <c r="BA2170" t="s"/>
      <c r="BB2170" t="n">
        <v>408659</v>
      </c>
      <c r="BC2170" t="n">
        <v>13.346993</v>
      </c>
      <c r="BD2170" t="n">
        <v>52.503982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92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2604</v>
      </c>
      <c r="F2171" t="n">
        <v>588908</v>
      </c>
      <c r="G2171" t="s">
        <v>74</v>
      </c>
      <c r="H2171" t="s">
        <v>75</v>
      </c>
      <c r="I2171" t="s"/>
      <c r="J2171" t="s">
        <v>74</v>
      </c>
      <c r="K2171" t="n">
        <v>134</v>
      </c>
      <c r="L2171" t="s">
        <v>76</v>
      </c>
      <c r="M2171" t="s"/>
      <c r="N2171" t="s">
        <v>2612</v>
      </c>
      <c r="O2171" t="s">
        <v>78</v>
      </c>
      <c r="P2171" t="s">
        <v>2606</v>
      </c>
      <c r="Q2171" t="s"/>
      <c r="R2171" t="s">
        <v>119</v>
      </c>
      <c r="S2171" t="s">
        <v>1835</v>
      </c>
      <c r="T2171" t="s">
        <v>81</v>
      </c>
      <c r="U2171" t="s">
        <v>82</v>
      </c>
      <c r="V2171" t="s">
        <v>83</v>
      </c>
      <c r="W2171" t="s">
        <v>108</v>
      </c>
      <c r="X2171" t="s"/>
      <c r="Y2171" t="s">
        <v>85</v>
      </c>
      <c r="Z2171">
        <f>HYPERLINK("https://hotelmonitor-cachepage.eclerx.com/savepage/tk_15444264667644746_sr_2399.html","info")</f>
        <v/>
      </c>
      <c r="AA2171" t="n">
        <v>99421</v>
      </c>
      <c r="AB2171" t="s"/>
      <c r="AC2171" t="s"/>
      <c r="AD2171" t="s">
        <v>86</v>
      </c>
      <c r="AE2171" t="s"/>
      <c r="AF2171" t="s"/>
      <c r="AG2171" t="s"/>
      <c r="AH2171" t="s"/>
      <c r="AI2171" t="s"/>
      <c r="AJ2171" t="s"/>
      <c r="AK2171" t="s">
        <v>87</v>
      </c>
      <c r="AL2171" t="s"/>
      <c r="AM2171" t="s"/>
      <c r="AN2171" t="s">
        <v>88</v>
      </c>
      <c r="AO2171" t="s"/>
      <c r="AP2171" t="n">
        <v>119</v>
      </c>
      <c r="AQ2171" t="s">
        <v>89</v>
      </c>
      <c r="AR2171" t="s"/>
      <c r="AS2171" t="s"/>
      <c r="AT2171" t="s">
        <v>90</v>
      </c>
      <c r="AU2171" t="s"/>
      <c r="AV2171" t="s"/>
      <c r="AW2171" t="s"/>
      <c r="AX2171" t="s"/>
      <c r="AY2171" t="n">
        <v>1626210</v>
      </c>
      <c r="AZ2171" t="s">
        <v>2607</v>
      </c>
      <c r="BA2171" t="s"/>
      <c r="BB2171" t="n">
        <v>408659</v>
      </c>
      <c r="BC2171" t="n">
        <v>13.346993</v>
      </c>
      <c r="BD2171" t="n">
        <v>52.503982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92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2613</v>
      </c>
      <c r="F2172" t="n">
        <v>-1</v>
      </c>
      <c r="G2172" t="s">
        <v>74</v>
      </c>
      <c r="H2172" t="s">
        <v>75</v>
      </c>
      <c r="I2172" t="s"/>
      <c r="J2172" t="s">
        <v>74</v>
      </c>
      <c r="K2172" t="n">
        <v>87.5</v>
      </c>
      <c r="L2172" t="s">
        <v>76</v>
      </c>
      <c r="M2172" t="s"/>
      <c r="N2172" t="s">
        <v>121</v>
      </c>
      <c r="O2172" t="s">
        <v>78</v>
      </c>
      <c r="P2172" t="s">
        <v>2613</v>
      </c>
      <c r="Q2172" t="s"/>
      <c r="R2172" t="s">
        <v>119</v>
      </c>
      <c r="S2172" t="s">
        <v>2614</v>
      </c>
      <c r="T2172" t="s">
        <v>81</v>
      </c>
      <c r="U2172" t="s">
        <v>82</v>
      </c>
      <c r="V2172" t="s">
        <v>83</v>
      </c>
      <c r="W2172" t="s">
        <v>108</v>
      </c>
      <c r="X2172" t="s"/>
      <c r="Y2172" t="s">
        <v>85</v>
      </c>
      <c r="Z2172">
        <f>HYPERLINK("https://hotelmonitor-cachepage.eclerx.com/savepage/tk_15444268936917024_sr_2399.html","info")</f>
        <v/>
      </c>
      <c r="AA2172" t="n">
        <v>-6751312</v>
      </c>
      <c r="AB2172" t="s"/>
      <c r="AC2172" t="s"/>
      <c r="AD2172" t="s">
        <v>86</v>
      </c>
      <c r="AE2172" t="s"/>
      <c r="AF2172" t="s"/>
      <c r="AG2172" t="s"/>
      <c r="AH2172" t="s"/>
      <c r="AI2172" t="s"/>
      <c r="AJ2172" t="s"/>
      <c r="AK2172" t="s">
        <v>87</v>
      </c>
      <c r="AL2172" t="s"/>
      <c r="AM2172" t="s"/>
      <c r="AN2172" t="s">
        <v>88</v>
      </c>
      <c r="AO2172" t="s"/>
      <c r="AP2172" t="n">
        <v>241</v>
      </c>
      <c r="AQ2172" t="s">
        <v>89</v>
      </c>
      <c r="AR2172" t="s"/>
      <c r="AS2172" t="s"/>
      <c r="AT2172" t="s">
        <v>90</v>
      </c>
      <c r="AU2172" t="s"/>
      <c r="AV2172" t="s"/>
      <c r="AW2172" t="s"/>
      <c r="AX2172" t="s"/>
      <c r="AY2172" t="n">
        <v>6751312</v>
      </c>
      <c r="AZ2172" t="s">
        <v>2615</v>
      </c>
      <c r="BA2172" t="s"/>
      <c r="BB2172" t="n">
        <v>902099</v>
      </c>
      <c r="BC2172" t="n">
        <v>13.525457</v>
      </c>
      <c r="BD2172" t="n">
        <v>52.480954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92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2616</v>
      </c>
      <c r="F2173" t="n">
        <v>-1</v>
      </c>
      <c r="G2173" t="s">
        <v>74</v>
      </c>
      <c r="H2173" t="s">
        <v>75</v>
      </c>
      <c r="I2173" t="s"/>
      <c r="J2173" t="s">
        <v>74</v>
      </c>
      <c r="K2173" t="n">
        <v>71.55</v>
      </c>
      <c r="L2173" t="s">
        <v>76</v>
      </c>
      <c r="M2173" t="s"/>
      <c r="N2173" t="s">
        <v>158</v>
      </c>
      <c r="O2173" t="s">
        <v>78</v>
      </c>
      <c r="P2173" t="s">
        <v>2616</v>
      </c>
      <c r="Q2173" t="s"/>
      <c r="R2173" t="s">
        <v>119</v>
      </c>
      <c r="S2173" t="s">
        <v>2617</v>
      </c>
      <c r="T2173" t="s">
        <v>81</v>
      </c>
      <c r="U2173" t="s">
        <v>82</v>
      </c>
      <c r="V2173" t="s">
        <v>83</v>
      </c>
      <c r="W2173" t="s">
        <v>84</v>
      </c>
      <c r="X2173" t="s"/>
      <c r="Y2173" t="s">
        <v>85</v>
      </c>
      <c r="Z2173">
        <f>HYPERLINK("https://hotelmonitor-cachepage.eclerx.com/savepage/tk_15444276680824661_sr_2399.html","info")</f>
        <v/>
      </c>
      <c r="AA2173" t="n">
        <v>-2902867</v>
      </c>
      <c r="AB2173" t="s"/>
      <c r="AC2173" t="s"/>
      <c r="AD2173" t="s">
        <v>86</v>
      </c>
      <c r="AE2173" t="s"/>
      <c r="AF2173" t="s"/>
      <c r="AG2173" t="s"/>
      <c r="AH2173" t="s"/>
      <c r="AI2173" t="s"/>
      <c r="AJ2173" t="s"/>
      <c r="AK2173" t="s">
        <v>87</v>
      </c>
      <c r="AL2173" t="s"/>
      <c r="AM2173" t="s"/>
      <c r="AN2173" t="s">
        <v>88</v>
      </c>
      <c r="AO2173" t="s"/>
      <c r="AP2173" t="n">
        <v>474</v>
      </c>
      <c r="AQ2173" t="s">
        <v>89</v>
      </c>
      <c r="AR2173" t="s"/>
      <c r="AS2173" t="s"/>
      <c r="AT2173" t="s">
        <v>90</v>
      </c>
      <c r="AU2173" t="s"/>
      <c r="AV2173" t="s"/>
      <c r="AW2173" t="s"/>
      <c r="AX2173" t="s"/>
      <c r="AY2173" t="n">
        <v>2902867</v>
      </c>
      <c r="AZ2173" t="s">
        <v>2618</v>
      </c>
      <c r="BA2173" t="s"/>
      <c r="BB2173" t="n">
        <v>456914</v>
      </c>
      <c r="BC2173" t="n">
        <v>13.392556</v>
      </c>
      <c r="BD2173" t="n">
        <v>52.52507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92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2616</v>
      </c>
      <c r="F2174" t="n">
        <v>-1</v>
      </c>
      <c r="G2174" t="s">
        <v>74</v>
      </c>
      <c r="H2174" t="s">
        <v>75</v>
      </c>
      <c r="I2174" t="s"/>
      <c r="J2174" t="s">
        <v>74</v>
      </c>
      <c r="K2174" t="n">
        <v>79.5</v>
      </c>
      <c r="L2174" t="s">
        <v>76</v>
      </c>
      <c r="M2174" t="s"/>
      <c r="N2174" t="s">
        <v>121</v>
      </c>
      <c r="O2174" t="s">
        <v>78</v>
      </c>
      <c r="P2174" t="s">
        <v>2616</v>
      </c>
      <c r="Q2174" t="s"/>
      <c r="R2174" t="s">
        <v>119</v>
      </c>
      <c r="S2174" t="s">
        <v>1373</v>
      </c>
      <c r="T2174" t="s">
        <v>81</v>
      </c>
      <c r="U2174" t="s">
        <v>82</v>
      </c>
      <c r="V2174" t="s">
        <v>83</v>
      </c>
      <c r="W2174" t="s">
        <v>84</v>
      </c>
      <c r="X2174" t="s"/>
      <c r="Y2174" t="s">
        <v>85</v>
      </c>
      <c r="Z2174">
        <f>HYPERLINK("https://hotelmonitor-cachepage.eclerx.com/savepage/tk_15444276680824661_sr_2399.html","info")</f>
        <v/>
      </c>
      <c r="AA2174" t="n">
        <v>-2902867</v>
      </c>
      <c r="AB2174" t="s"/>
      <c r="AC2174" t="s"/>
      <c r="AD2174" t="s">
        <v>86</v>
      </c>
      <c r="AE2174" t="s"/>
      <c r="AF2174" t="s"/>
      <c r="AG2174" t="s"/>
      <c r="AH2174" t="s"/>
      <c r="AI2174" t="s"/>
      <c r="AJ2174" t="s"/>
      <c r="AK2174" t="s">
        <v>87</v>
      </c>
      <c r="AL2174" t="s"/>
      <c r="AM2174" t="s"/>
      <c r="AN2174" t="s">
        <v>88</v>
      </c>
      <c r="AO2174" t="s"/>
      <c r="AP2174" t="n">
        <v>474</v>
      </c>
      <c r="AQ2174" t="s">
        <v>89</v>
      </c>
      <c r="AR2174" t="s"/>
      <c r="AS2174" t="s"/>
      <c r="AT2174" t="s">
        <v>90</v>
      </c>
      <c r="AU2174" t="s"/>
      <c r="AV2174" t="s"/>
      <c r="AW2174" t="s"/>
      <c r="AX2174" t="s"/>
      <c r="AY2174" t="n">
        <v>2902867</v>
      </c>
      <c r="AZ2174" t="s">
        <v>2618</v>
      </c>
      <c r="BA2174" t="s"/>
      <c r="BB2174" t="n">
        <v>456914</v>
      </c>
      <c r="BC2174" t="n">
        <v>13.392556</v>
      </c>
      <c r="BD2174" t="n">
        <v>52.52507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92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2619</v>
      </c>
      <c r="F2175" t="n">
        <v>-1</v>
      </c>
      <c r="G2175" t="s">
        <v>74</v>
      </c>
      <c r="H2175" t="s">
        <v>75</v>
      </c>
      <c r="I2175" t="s"/>
      <c r="J2175" t="s">
        <v>74</v>
      </c>
      <c r="K2175" t="n">
        <v>88.2</v>
      </c>
      <c r="L2175" t="s">
        <v>76</v>
      </c>
      <c r="M2175" t="s"/>
      <c r="N2175" t="s">
        <v>113</v>
      </c>
      <c r="O2175" t="s">
        <v>78</v>
      </c>
      <c r="P2175" t="s">
        <v>2619</v>
      </c>
      <c r="Q2175" t="s"/>
      <c r="R2175" t="s">
        <v>119</v>
      </c>
      <c r="S2175" t="s">
        <v>414</v>
      </c>
      <c r="T2175" t="s">
        <v>81</v>
      </c>
      <c r="U2175" t="s">
        <v>82</v>
      </c>
      <c r="V2175" t="s">
        <v>83</v>
      </c>
      <c r="W2175" t="s">
        <v>84</v>
      </c>
      <c r="X2175" t="s"/>
      <c r="Y2175" t="s">
        <v>85</v>
      </c>
      <c r="Z2175">
        <f>HYPERLINK("https://hotelmonitor-cachepage.eclerx.com/savepage/tk_15444266020136611_sr_2399.html","info")</f>
        <v/>
      </c>
      <c r="AA2175" t="n">
        <v>-6295115</v>
      </c>
      <c r="AB2175" t="s"/>
      <c r="AC2175" t="s"/>
      <c r="AD2175" t="s">
        <v>86</v>
      </c>
      <c r="AE2175" t="s"/>
      <c r="AF2175" t="s"/>
      <c r="AG2175" t="s"/>
      <c r="AH2175" t="s"/>
      <c r="AI2175" t="s"/>
      <c r="AJ2175" t="s"/>
      <c r="AK2175" t="s">
        <v>87</v>
      </c>
      <c r="AL2175" t="s"/>
      <c r="AM2175" t="s"/>
      <c r="AN2175" t="s">
        <v>88</v>
      </c>
      <c r="AO2175" t="s"/>
      <c r="AP2175" t="n">
        <v>157</v>
      </c>
      <c r="AQ2175" t="s">
        <v>89</v>
      </c>
      <c r="AR2175" t="s"/>
      <c r="AS2175" t="s"/>
      <c r="AT2175" t="s">
        <v>90</v>
      </c>
      <c r="AU2175" t="s"/>
      <c r="AV2175" t="s"/>
      <c r="AW2175" t="s"/>
      <c r="AX2175" t="s"/>
      <c r="AY2175" t="n">
        <v>6295115</v>
      </c>
      <c r="AZ2175" t="s">
        <v>2620</v>
      </c>
      <c r="BA2175" t="s"/>
      <c r="BB2175" t="n">
        <v>391040</v>
      </c>
      <c r="BC2175" t="n">
        <v>13.40845</v>
      </c>
      <c r="BD2175" t="n">
        <v>52.52341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92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2621</v>
      </c>
      <c r="F2176" t="n">
        <v>-1</v>
      </c>
      <c r="G2176" t="s">
        <v>74</v>
      </c>
      <c r="H2176" t="s">
        <v>75</v>
      </c>
      <c r="I2176" t="s"/>
      <c r="J2176" t="s">
        <v>74</v>
      </c>
      <c r="K2176" t="n">
        <v>54.5</v>
      </c>
      <c r="L2176" t="s">
        <v>76</v>
      </c>
      <c r="M2176" t="s"/>
      <c r="N2176" t="s">
        <v>113</v>
      </c>
      <c r="O2176" t="s">
        <v>78</v>
      </c>
      <c r="P2176" t="s">
        <v>2621</v>
      </c>
      <c r="Q2176" t="s"/>
      <c r="R2176" t="s">
        <v>513</v>
      </c>
      <c r="S2176" t="s">
        <v>822</v>
      </c>
      <c r="T2176" t="s">
        <v>81</v>
      </c>
      <c r="U2176" t="s">
        <v>82</v>
      </c>
      <c r="V2176" t="s">
        <v>83</v>
      </c>
      <c r="W2176" t="s">
        <v>108</v>
      </c>
      <c r="X2176" t="s"/>
      <c r="Y2176" t="s">
        <v>85</v>
      </c>
      <c r="Z2176">
        <f>HYPERLINK("https://hotelmonitor-cachepage.eclerx.com/savepage/tk_15444275808896065_sr_2399.html","info")</f>
        <v/>
      </c>
      <c r="AA2176" t="n">
        <v>-4674575</v>
      </c>
      <c r="AB2176" t="s"/>
      <c r="AC2176" t="s"/>
      <c r="AD2176" t="s">
        <v>86</v>
      </c>
      <c r="AE2176" t="s"/>
      <c r="AF2176" t="s"/>
      <c r="AG2176" t="s"/>
      <c r="AH2176" t="s"/>
      <c r="AI2176" t="s"/>
      <c r="AJ2176" t="s"/>
      <c r="AK2176" t="s">
        <v>87</v>
      </c>
      <c r="AL2176" t="s"/>
      <c r="AM2176" t="s"/>
      <c r="AN2176" t="s">
        <v>88</v>
      </c>
      <c r="AO2176" t="s"/>
      <c r="AP2176" t="n">
        <v>449</v>
      </c>
      <c r="AQ2176" t="s">
        <v>89</v>
      </c>
      <c r="AR2176" t="s"/>
      <c r="AS2176" t="s"/>
      <c r="AT2176" t="s">
        <v>90</v>
      </c>
      <c r="AU2176" t="s"/>
      <c r="AV2176" t="s"/>
      <c r="AW2176" t="s"/>
      <c r="AX2176" t="s"/>
      <c r="AY2176" t="n">
        <v>4674575</v>
      </c>
      <c r="AZ2176" t="s">
        <v>2622</v>
      </c>
      <c r="BA2176" t="s"/>
      <c r="BB2176" t="n">
        <v>252913</v>
      </c>
      <c r="BC2176" t="n">
        <v>13.30079</v>
      </c>
      <c r="BD2176" t="n">
        <v>52.50531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92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2623</v>
      </c>
      <c r="F2177" t="n">
        <v>-1</v>
      </c>
      <c r="G2177" t="s">
        <v>74</v>
      </c>
      <c r="H2177" t="s">
        <v>75</v>
      </c>
      <c r="I2177" t="s"/>
      <c r="J2177" t="s">
        <v>74</v>
      </c>
      <c r="K2177" t="n">
        <v>105.87</v>
      </c>
      <c r="L2177" t="s">
        <v>76</v>
      </c>
      <c r="M2177" t="s"/>
      <c r="N2177" t="s">
        <v>898</v>
      </c>
      <c r="O2177" t="s">
        <v>78</v>
      </c>
      <c r="P2177" t="s">
        <v>2623</v>
      </c>
      <c r="Q2177" t="s"/>
      <c r="R2177" t="s">
        <v>119</v>
      </c>
      <c r="S2177" t="s">
        <v>2624</v>
      </c>
      <c r="T2177" t="s">
        <v>81</v>
      </c>
      <c r="U2177" t="s">
        <v>82</v>
      </c>
      <c r="V2177" t="s">
        <v>83</v>
      </c>
      <c r="W2177" t="s">
        <v>84</v>
      </c>
      <c r="X2177" t="s"/>
      <c r="Y2177" t="s">
        <v>85</v>
      </c>
      <c r="Z2177">
        <f>HYPERLINK("https://hotelmonitor-cachepage.eclerx.com/savepage/tk_1544426959714217_sr_2399.html","info")</f>
        <v/>
      </c>
      <c r="AA2177" t="n">
        <v>-6796529</v>
      </c>
      <c r="AB2177" t="s"/>
      <c r="AC2177" t="s"/>
      <c r="AD2177" t="s">
        <v>86</v>
      </c>
      <c r="AE2177" t="s"/>
      <c r="AF2177" t="s"/>
      <c r="AG2177" t="s"/>
      <c r="AH2177" t="s"/>
      <c r="AI2177" t="s"/>
      <c r="AJ2177" t="s"/>
      <c r="AK2177" t="s">
        <v>87</v>
      </c>
      <c r="AL2177" t="s"/>
      <c r="AM2177" t="s"/>
      <c r="AN2177" t="s">
        <v>88</v>
      </c>
      <c r="AO2177" t="s"/>
      <c r="AP2177" t="n">
        <v>262</v>
      </c>
      <c r="AQ2177" t="s">
        <v>89</v>
      </c>
      <c r="AR2177" t="s"/>
      <c r="AS2177" t="s"/>
      <c r="AT2177" t="s">
        <v>90</v>
      </c>
      <c r="AU2177" t="s"/>
      <c r="AV2177" t="s"/>
      <c r="AW2177" t="s"/>
      <c r="AX2177" t="s"/>
      <c r="AY2177" t="n">
        <v>6796529</v>
      </c>
      <c r="AZ2177" t="s">
        <v>2625</v>
      </c>
      <c r="BA2177" t="s"/>
      <c r="BB2177" t="n">
        <v>697160</v>
      </c>
      <c r="BC2177" t="n">
        <v>13.37229</v>
      </c>
      <c r="BD2177" t="n">
        <v>52.50305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92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2623</v>
      </c>
      <c r="F2178" t="n">
        <v>-1</v>
      </c>
      <c r="G2178" t="s">
        <v>74</v>
      </c>
      <c r="H2178" t="s">
        <v>75</v>
      </c>
      <c r="I2178" t="s"/>
      <c r="J2178" t="s">
        <v>74</v>
      </c>
      <c r="K2178" t="n">
        <v>95.29000000000001</v>
      </c>
      <c r="L2178" t="s">
        <v>76</v>
      </c>
      <c r="M2178" t="s"/>
      <c r="N2178" t="s">
        <v>298</v>
      </c>
      <c r="O2178" t="s">
        <v>78</v>
      </c>
      <c r="P2178" t="s">
        <v>2623</v>
      </c>
      <c r="Q2178" t="s"/>
      <c r="R2178" t="s">
        <v>119</v>
      </c>
      <c r="S2178" t="s">
        <v>2626</v>
      </c>
      <c r="T2178" t="s">
        <v>81</v>
      </c>
      <c r="U2178" t="s">
        <v>82</v>
      </c>
      <c r="V2178" t="s">
        <v>83</v>
      </c>
      <c r="W2178" t="s">
        <v>84</v>
      </c>
      <c r="X2178" t="s"/>
      <c r="Y2178" t="s">
        <v>85</v>
      </c>
      <c r="Z2178">
        <f>HYPERLINK("https://hotelmonitor-cachepage.eclerx.com/savepage/tk_1544426959714217_sr_2399.html","info")</f>
        <v/>
      </c>
      <c r="AA2178" t="n">
        <v>-6796529</v>
      </c>
      <c r="AB2178" t="s"/>
      <c r="AC2178" t="s"/>
      <c r="AD2178" t="s">
        <v>86</v>
      </c>
      <c r="AE2178" t="s"/>
      <c r="AF2178" t="s"/>
      <c r="AG2178" t="s"/>
      <c r="AH2178" t="s"/>
      <c r="AI2178" t="s"/>
      <c r="AJ2178" t="s"/>
      <c r="AK2178" t="s">
        <v>87</v>
      </c>
      <c r="AL2178" t="s"/>
      <c r="AM2178" t="s"/>
      <c r="AN2178" t="s">
        <v>88</v>
      </c>
      <c r="AO2178" t="s"/>
      <c r="AP2178" t="n">
        <v>262</v>
      </c>
      <c r="AQ2178" t="s">
        <v>89</v>
      </c>
      <c r="AR2178" t="s"/>
      <c r="AS2178" t="s"/>
      <c r="AT2178" t="s">
        <v>90</v>
      </c>
      <c r="AU2178" t="s"/>
      <c r="AV2178" t="s"/>
      <c r="AW2178" t="s"/>
      <c r="AX2178" t="s"/>
      <c r="AY2178" t="n">
        <v>6796529</v>
      </c>
      <c r="AZ2178" t="s">
        <v>2625</v>
      </c>
      <c r="BA2178" t="s"/>
      <c r="BB2178" t="n">
        <v>697160</v>
      </c>
      <c r="BC2178" t="n">
        <v>13.37229</v>
      </c>
      <c r="BD2178" t="n">
        <v>52.50305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92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2623</v>
      </c>
      <c r="F2179" t="n">
        <v>-1</v>
      </c>
      <c r="G2179" t="s">
        <v>74</v>
      </c>
      <c r="H2179" t="s">
        <v>75</v>
      </c>
      <c r="I2179" t="s"/>
      <c r="J2179" t="s">
        <v>74</v>
      </c>
      <c r="K2179" t="n">
        <v>105.87</v>
      </c>
      <c r="L2179" t="s">
        <v>76</v>
      </c>
      <c r="M2179" t="s"/>
      <c r="N2179" t="s">
        <v>2627</v>
      </c>
      <c r="O2179" t="s">
        <v>78</v>
      </c>
      <c r="P2179" t="s">
        <v>2623</v>
      </c>
      <c r="Q2179" t="s"/>
      <c r="R2179" t="s">
        <v>119</v>
      </c>
      <c r="S2179" t="s">
        <v>2624</v>
      </c>
      <c r="T2179" t="s">
        <v>81</v>
      </c>
      <c r="U2179" t="s">
        <v>82</v>
      </c>
      <c r="V2179" t="s">
        <v>83</v>
      </c>
      <c r="W2179" t="s">
        <v>84</v>
      </c>
      <c r="X2179" t="s"/>
      <c r="Y2179" t="s">
        <v>85</v>
      </c>
      <c r="Z2179">
        <f>HYPERLINK("https://hotelmonitor-cachepage.eclerx.com/savepage/tk_1544426959714217_sr_2399.html","info")</f>
        <v/>
      </c>
      <c r="AA2179" t="n">
        <v>-6796529</v>
      </c>
      <c r="AB2179" t="s"/>
      <c r="AC2179" t="s"/>
      <c r="AD2179" t="s">
        <v>86</v>
      </c>
      <c r="AE2179" t="s"/>
      <c r="AF2179" t="s"/>
      <c r="AG2179" t="s"/>
      <c r="AH2179" t="s"/>
      <c r="AI2179" t="s"/>
      <c r="AJ2179" t="s"/>
      <c r="AK2179" t="s">
        <v>87</v>
      </c>
      <c r="AL2179" t="s"/>
      <c r="AM2179" t="s"/>
      <c r="AN2179" t="s">
        <v>88</v>
      </c>
      <c r="AO2179" t="s"/>
      <c r="AP2179" t="n">
        <v>262</v>
      </c>
      <c r="AQ2179" t="s">
        <v>89</v>
      </c>
      <c r="AR2179" t="s"/>
      <c r="AS2179" t="s"/>
      <c r="AT2179" t="s">
        <v>90</v>
      </c>
      <c r="AU2179" t="s"/>
      <c r="AV2179" t="s"/>
      <c r="AW2179" t="s"/>
      <c r="AX2179" t="s"/>
      <c r="AY2179" t="n">
        <v>6796529</v>
      </c>
      <c r="AZ2179" t="s">
        <v>2625</v>
      </c>
      <c r="BA2179" t="s"/>
      <c r="BB2179" t="n">
        <v>697160</v>
      </c>
      <c r="BC2179" t="n">
        <v>13.37229</v>
      </c>
      <c r="BD2179" t="n">
        <v>52.50305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92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2623</v>
      </c>
      <c r="F2180" t="n">
        <v>-1</v>
      </c>
      <c r="G2180" t="s">
        <v>74</v>
      </c>
      <c r="H2180" t="s">
        <v>75</v>
      </c>
      <c r="I2180" t="s"/>
      <c r="J2180" t="s">
        <v>74</v>
      </c>
      <c r="K2180" t="n">
        <v>120.63</v>
      </c>
      <c r="L2180" t="s">
        <v>76</v>
      </c>
      <c r="M2180" t="s"/>
      <c r="N2180" t="s">
        <v>2628</v>
      </c>
      <c r="O2180" t="s">
        <v>78</v>
      </c>
      <c r="P2180" t="s">
        <v>2623</v>
      </c>
      <c r="Q2180" t="s"/>
      <c r="R2180" t="s">
        <v>119</v>
      </c>
      <c r="S2180" t="s">
        <v>2629</v>
      </c>
      <c r="T2180" t="s">
        <v>81</v>
      </c>
      <c r="U2180" t="s">
        <v>82</v>
      </c>
      <c r="V2180" t="s">
        <v>83</v>
      </c>
      <c r="W2180" t="s">
        <v>84</v>
      </c>
      <c r="X2180" t="s"/>
      <c r="Y2180" t="s">
        <v>85</v>
      </c>
      <c r="Z2180">
        <f>HYPERLINK("https://hotelmonitor-cachepage.eclerx.com/savepage/tk_1544426959714217_sr_2399.html","info")</f>
        <v/>
      </c>
      <c r="AA2180" t="n">
        <v>-6796529</v>
      </c>
      <c r="AB2180" t="s"/>
      <c r="AC2180" t="s"/>
      <c r="AD2180" t="s">
        <v>86</v>
      </c>
      <c r="AE2180" t="s"/>
      <c r="AF2180" t="s"/>
      <c r="AG2180" t="s"/>
      <c r="AH2180" t="s"/>
      <c r="AI2180" t="s"/>
      <c r="AJ2180" t="s"/>
      <c r="AK2180" t="s">
        <v>87</v>
      </c>
      <c r="AL2180" t="s"/>
      <c r="AM2180" t="s"/>
      <c r="AN2180" t="s">
        <v>88</v>
      </c>
      <c r="AO2180" t="s"/>
      <c r="AP2180" t="n">
        <v>262</v>
      </c>
      <c r="AQ2180" t="s">
        <v>89</v>
      </c>
      <c r="AR2180" t="s"/>
      <c r="AS2180" t="s"/>
      <c r="AT2180" t="s">
        <v>90</v>
      </c>
      <c r="AU2180" t="s"/>
      <c r="AV2180" t="s"/>
      <c r="AW2180" t="s"/>
      <c r="AX2180" t="s"/>
      <c r="AY2180" t="n">
        <v>6796529</v>
      </c>
      <c r="AZ2180" t="s">
        <v>2625</v>
      </c>
      <c r="BA2180" t="s"/>
      <c r="BB2180" t="n">
        <v>697160</v>
      </c>
      <c r="BC2180" t="n">
        <v>13.37229</v>
      </c>
      <c r="BD2180" t="n">
        <v>52.50305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92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2623</v>
      </c>
      <c r="F2181" t="n">
        <v>-1</v>
      </c>
      <c r="G2181" t="s">
        <v>74</v>
      </c>
      <c r="H2181" t="s">
        <v>75</v>
      </c>
      <c r="I2181" t="s"/>
      <c r="J2181" t="s">
        <v>74</v>
      </c>
      <c r="K2181" t="n">
        <v>131.77</v>
      </c>
      <c r="L2181" t="s">
        <v>76</v>
      </c>
      <c r="M2181" t="s"/>
      <c r="N2181" t="s">
        <v>898</v>
      </c>
      <c r="O2181" t="s">
        <v>78</v>
      </c>
      <c r="P2181" t="s">
        <v>2623</v>
      </c>
      <c r="Q2181" t="s"/>
      <c r="R2181" t="s">
        <v>119</v>
      </c>
      <c r="S2181" t="s">
        <v>2630</v>
      </c>
      <c r="T2181" t="s">
        <v>81</v>
      </c>
      <c r="U2181" t="s">
        <v>82</v>
      </c>
      <c r="V2181" t="s">
        <v>83</v>
      </c>
      <c r="W2181" t="s">
        <v>108</v>
      </c>
      <c r="X2181" t="s"/>
      <c r="Y2181" t="s">
        <v>85</v>
      </c>
      <c r="Z2181">
        <f>HYPERLINK("https://hotelmonitor-cachepage.eclerx.com/savepage/tk_1544426959714217_sr_2399.html","info")</f>
        <v/>
      </c>
      <c r="AA2181" t="n">
        <v>-6796529</v>
      </c>
      <c r="AB2181" t="s"/>
      <c r="AC2181" t="s"/>
      <c r="AD2181" t="s">
        <v>86</v>
      </c>
      <c r="AE2181" t="s"/>
      <c r="AF2181" t="s"/>
      <c r="AG2181" t="s"/>
      <c r="AH2181" t="s"/>
      <c r="AI2181" t="s"/>
      <c r="AJ2181" t="s"/>
      <c r="AK2181" t="s">
        <v>87</v>
      </c>
      <c r="AL2181" t="s"/>
      <c r="AM2181" t="s"/>
      <c r="AN2181" t="s">
        <v>88</v>
      </c>
      <c r="AO2181" t="s"/>
      <c r="AP2181" t="n">
        <v>262</v>
      </c>
      <c r="AQ2181" t="s">
        <v>89</v>
      </c>
      <c r="AR2181" t="s"/>
      <c r="AS2181" t="s"/>
      <c r="AT2181" t="s">
        <v>90</v>
      </c>
      <c r="AU2181" t="s"/>
      <c r="AV2181" t="s"/>
      <c r="AW2181" t="s"/>
      <c r="AX2181" t="s"/>
      <c r="AY2181" t="n">
        <v>6796529</v>
      </c>
      <c r="AZ2181" t="s">
        <v>2625</v>
      </c>
      <c r="BA2181" t="s"/>
      <c r="BB2181" t="n">
        <v>697160</v>
      </c>
      <c r="BC2181" t="n">
        <v>13.37229</v>
      </c>
      <c r="BD2181" t="n">
        <v>52.50305</v>
      </c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92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2623</v>
      </c>
      <c r="F2182" t="n">
        <v>-1</v>
      </c>
      <c r="G2182" t="s">
        <v>74</v>
      </c>
      <c r="H2182" t="s">
        <v>75</v>
      </c>
      <c r="I2182" t="s"/>
      <c r="J2182" t="s">
        <v>74</v>
      </c>
      <c r="K2182" t="n">
        <v>131.77</v>
      </c>
      <c r="L2182" t="s">
        <v>76</v>
      </c>
      <c r="M2182" t="s"/>
      <c r="N2182" t="s">
        <v>2627</v>
      </c>
      <c r="O2182" t="s">
        <v>78</v>
      </c>
      <c r="P2182" t="s">
        <v>2623</v>
      </c>
      <c r="Q2182" t="s"/>
      <c r="R2182" t="s">
        <v>119</v>
      </c>
      <c r="S2182" t="s">
        <v>2630</v>
      </c>
      <c r="T2182" t="s">
        <v>81</v>
      </c>
      <c r="U2182" t="s">
        <v>82</v>
      </c>
      <c r="V2182" t="s">
        <v>83</v>
      </c>
      <c r="W2182" t="s">
        <v>108</v>
      </c>
      <c r="X2182" t="s"/>
      <c r="Y2182" t="s">
        <v>85</v>
      </c>
      <c r="Z2182">
        <f>HYPERLINK("https://hotelmonitor-cachepage.eclerx.com/savepage/tk_1544426959714217_sr_2399.html","info")</f>
        <v/>
      </c>
      <c r="AA2182" t="n">
        <v>-6796529</v>
      </c>
      <c r="AB2182" t="s"/>
      <c r="AC2182" t="s"/>
      <c r="AD2182" t="s">
        <v>86</v>
      </c>
      <c r="AE2182" t="s"/>
      <c r="AF2182" t="s"/>
      <c r="AG2182" t="s"/>
      <c r="AH2182" t="s"/>
      <c r="AI2182" t="s"/>
      <c r="AJ2182" t="s"/>
      <c r="AK2182" t="s">
        <v>87</v>
      </c>
      <c r="AL2182" t="s"/>
      <c r="AM2182" t="s"/>
      <c r="AN2182" t="s">
        <v>88</v>
      </c>
      <c r="AO2182" t="s"/>
      <c r="AP2182" t="n">
        <v>262</v>
      </c>
      <c r="AQ2182" t="s">
        <v>89</v>
      </c>
      <c r="AR2182" t="s"/>
      <c r="AS2182" t="s"/>
      <c r="AT2182" t="s">
        <v>90</v>
      </c>
      <c r="AU2182" t="s"/>
      <c r="AV2182" t="s"/>
      <c r="AW2182" t="s"/>
      <c r="AX2182" t="s"/>
      <c r="AY2182" t="n">
        <v>6796529</v>
      </c>
      <c r="AZ2182" t="s">
        <v>2625</v>
      </c>
      <c r="BA2182" t="s"/>
      <c r="BB2182" t="n">
        <v>697160</v>
      </c>
      <c r="BC2182" t="n">
        <v>13.37229</v>
      </c>
      <c r="BD2182" t="n">
        <v>52.50305</v>
      </c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92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2623</v>
      </c>
      <c r="F2183" t="n">
        <v>-1</v>
      </c>
      <c r="G2183" t="s">
        <v>74</v>
      </c>
      <c r="H2183" t="s">
        <v>75</v>
      </c>
      <c r="I2183" t="s"/>
      <c r="J2183" t="s">
        <v>74</v>
      </c>
      <c r="K2183" t="n">
        <v>134.03</v>
      </c>
      <c r="L2183" t="s">
        <v>76</v>
      </c>
      <c r="M2183" t="s"/>
      <c r="N2183" t="s">
        <v>2631</v>
      </c>
      <c r="O2183" t="s">
        <v>78</v>
      </c>
      <c r="P2183" t="s">
        <v>2623</v>
      </c>
      <c r="Q2183" t="s"/>
      <c r="R2183" t="s">
        <v>119</v>
      </c>
      <c r="S2183" t="s">
        <v>2632</v>
      </c>
      <c r="T2183" t="s">
        <v>81</v>
      </c>
      <c r="U2183" t="s">
        <v>82</v>
      </c>
      <c r="V2183" t="s">
        <v>83</v>
      </c>
      <c r="W2183" t="s">
        <v>84</v>
      </c>
      <c r="X2183" t="s"/>
      <c r="Y2183" t="s">
        <v>85</v>
      </c>
      <c r="Z2183">
        <f>HYPERLINK("https://hotelmonitor-cachepage.eclerx.com/savepage/tk_1544426959714217_sr_2399.html","info")</f>
        <v/>
      </c>
      <c r="AA2183" t="n">
        <v>-6796529</v>
      </c>
      <c r="AB2183" t="s"/>
      <c r="AC2183" t="s"/>
      <c r="AD2183" t="s">
        <v>86</v>
      </c>
      <c r="AE2183" t="s"/>
      <c r="AF2183" t="s"/>
      <c r="AG2183" t="s"/>
      <c r="AH2183" t="s"/>
      <c r="AI2183" t="s"/>
      <c r="AJ2183" t="s"/>
      <c r="AK2183" t="s">
        <v>87</v>
      </c>
      <c r="AL2183" t="s"/>
      <c r="AM2183" t="s"/>
      <c r="AN2183" t="s">
        <v>88</v>
      </c>
      <c r="AO2183" t="s"/>
      <c r="AP2183" t="n">
        <v>262</v>
      </c>
      <c r="AQ2183" t="s">
        <v>89</v>
      </c>
      <c r="AR2183" t="s"/>
      <c r="AS2183" t="s"/>
      <c r="AT2183" t="s">
        <v>90</v>
      </c>
      <c r="AU2183" t="s"/>
      <c r="AV2183" t="s"/>
      <c r="AW2183" t="s"/>
      <c r="AX2183" t="s"/>
      <c r="AY2183" t="n">
        <v>6796529</v>
      </c>
      <c r="AZ2183" t="s">
        <v>2625</v>
      </c>
      <c r="BA2183" t="s"/>
      <c r="BB2183" t="n">
        <v>697160</v>
      </c>
      <c r="BC2183" t="n">
        <v>13.37229</v>
      </c>
      <c r="BD2183" t="n">
        <v>52.50305</v>
      </c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92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2623</v>
      </c>
      <c r="F2184" t="n">
        <v>-1</v>
      </c>
      <c r="G2184" t="s">
        <v>74</v>
      </c>
      <c r="H2184" t="s">
        <v>75</v>
      </c>
      <c r="I2184" t="s"/>
      <c r="J2184" t="s">
        <v>74</v>
      </c>
      <c r="K2184" t="n">
        <v>159.93</v>
      </c>
      <c r="L2184" t="s">
        <v>76</v>
      </c>
      <c r="M2184" t="s"/>
      <c r="N2184" t="s">
        <v>2631</v>
      </c>
      <c r="O2184" t="s">
        <v>78</v>
      </c>
      <c r="P2184" t="s">
        <v>2623</v>
      </c>
      <c r="Q2184" t="s"/>
      <c r="R2184" t="s">
        <v>119</v>
      </c>
      <c r="S2184" t="s">
        <v>2633</v>
      </c>
      <c r="T2184" t="s">
        <v>81</v>
      </c>
      <c r="U2184" t="s">
        <v>82</v>
      </c>
      <c r="V2184" t="s">
        <v>83</v>
      </c>
      <c r="W2184" t="s">
        <v>108</v>
      </c>
      <c r="X2184" t="s"/>
      <c r="Y2184" t="s">
        <v>85</v>
      </c>
      <c r="Z2184">
        <f>HYPERLINK("https://hotelmonitor-cachepage.eclerx.com/savepage/tk_1544426959714217_sr_2399.html","info")</f>
        <v/>
      </c>
      <c r="AA2184" t="n">
        <v>-6796529</v>
      </c>
      <c r="AB2184" t="s"/>
      <c r="AC2184" t="s"/>
      <c r="AD2184" t="s">
        <v>86</v>
      </c>
      <c r="AE2184" t="s"/>
      <c r="AF2184" t="s"/>
      <c r="AG2184" t="s"/>
      <c r="AH2184" t="s"/>
      <c r="AI2184" t="s"/>
      <c r="AJ2184" t="s"/>
      <c r="AK2184" t="s">
        <v>87</v>
      </c>
      <c r="AL2184" t="s"/>
      <c r="AM2184" t="s"/>
      <c r="AN2184" t="s">
        <v>88</v>
      </c>
      <c r="AO2184" t="s"/>
      <c r="AP2184" t="n">
        <v>262</v>
      </c>
      <c r="AQ2184" t="s">
        <v>89</v>
      </c>
      <c r="AR2184" t="s"/>
      <c r="AS2184" t="s"/>
      <c r="AT2184" t="s">
        <v>90</v>
      </c>
      <c r="AU2184" t="s"/>
      <c r="AV2184" t="s"/>
      <c r="AW2184" t="s"/>
      <c r="AX2184" t="s"/>
      <c r="AY2184" t="n">
        <v>6796529</v>
      </c>
      <c r="AZ2184" t="s">
        <v>2625</v>
      </c>
      <c r="BA2184" t="s"/>
      <c r="BB2184" t="n">
        <v>697160</v>
      </c>
      <c r="BC2184" t="n">
        <v>13.37229</v>
      </c>
      <c r="BD2184" t="n">
        <v>52.50305</v>
      </c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92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2634</v>
      </c>
      <c r="F2185" t="n">
        <v>-1</v>
      </c>
      <c r="G2185" t="s">
        <v>74</v>
      </c>
      <c r="H2185" t="s">
        <v>75</v>
      </c>
      <c r="I2185" t="s"/>
      <c r="J2185" t="s">
        <v>74</v>
      </c>
      <c r="K2185" t="n">
        <v>80.63</v>
      </c>
      <c r="L2185" t="s">
        <v>76</v>
      </c>
      <c r="M2185" t="s"/>
      <c r="N2185" t="s">
        <v>2635</v>
      </c>
      <c r="O2185" t="s">
        <v>78</v>
      </c>
      <c r="P2185" t="s">
        <v>2634</v>
      </c>
      <c r="Q2185" t="s"/>
      <c r="R2185" t="s">
        <v>79</v>
      </c>
      <c r="S2185" t="s">
        <v>2636</v>
      </c>
      <c r="T2185" t="s">
        <v>81</v>
      </c>
      <c r="U2185" t="s">
        <v>82</v>
      </c>
      <c r="V2185" t="s">
        <v>83</v>
      </c>
      <c r="W2185" t="s">
        <v>84</v>
      </c>
      <c r="X2185" t="s"/>
      <c r="Y2185" t="s">
        <v>85</v>
      </c>
      <c r="Z2185">
        <f>HYPERLINK("https://hotelmonitor-cachepage.eclerx.com/savepage/tk_1544427358374765_sr_2399.html","info")</f>
        <v/>
      </c>
      <c r="AA2185" t="n">
        <v>-6796559</v>
      </c>
      <c r="AB2185" t="s"/>
      <c r="AC2185" t="s"/>
      <c r="AD2185" t="s">
        <v>86</v>
      </c>
      <c r="AE2185" t="s"/>
      <c r="AF2185" t="s"/>
      <c r="AG2185" t="s"/>
      <c r="AH2185" t="s"/>
      <c r="AI2185" t="s"/>
      <c r="AJ2185" t="s"/>
      <c r="AK2185" t="s">
        <v>87</v>
      </c>
      <c r="AL2185" t="s"/>
      <c r="AM2185" t="s"/>
      <c r="AN2185" t="s">
        <v>88</v>
      </c>
      <c r="AO2185" t="s"/>
      <c r="AP2185" t="n">
        <v>381</v>
      </c>
      <c r="AQ2185" t="s">
        <v>89</v>
      </c>
      <c r="AR2185" t="s"/>
      <c r="AS2185" t="s"/>
      <c r="AT2185" t="s">
        <v>90</v>
      </c>
      <c r="AU2185" t="s"/>
      <c r="AV2185" t="s"/>
      <c r="AW2185" t="s"/>
      <c r="AX2185" t="s"/>
      <c r="AY2185" t="n">
        <v>6796559</v>
      </c>
      <c r="AZ2185" t="s">
        <v>2637</v>
      </c>
      <c r="BA2185" t="s"/>
      <c r="BB2185" t="n">
        <v>69833</v>
      </c>
      <c r="BC2185" t="n">
        <v>13.408504</v>
      </c>
      <c r="BD2185" t="n">
        <v>52.512184</v>
      </c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92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2634</v>
      </c>
      <c r="F2186" t="n">
        <v>-1</v>
      </c>
      <c r="G2186" t="s">
        <v>74</v>
      </c>
      <c r="H2186" t="s">
        <v>75</v>
      </c>
      <c r="I2186" t="s"/>
      <c r="J2186" t="s">
        <v>74</v>
      </c>
      <c r="K2186" t="n">
        <v>84.38</v>
      </c>
      <c r="L2186" t="s">
        <v>76</v>
      </c>
      <c r="M2186" t="s"/>
      <c r="N2186" t="s">
        <v>2638</v>
      </c>
      <c r="O2186" t="s">
        <v>78</v>
      </c>
      <c r="P2186" t="s">
        <v>2634</v>
      </c>
      <c r="Q2186" t="s"/>
      <c r="R2186" t="s">
        <v>79</v>
      </c>
      <c r="S2186" t="s">
        <v>2639</v>
      </c>
      <c r="T2186" t="s">
        <v>81</v>
      </c>
      <c r="U2186" t="s">
        <v>82</v>
      </c>
      <c r="V2186" t="s">
        <v>83</v>
      </c>
      <c r="W2186" t="s">
        <v>84</v>
      </c>
      <c r="X2186" t="s"/>
      <c r="Y2186" t="s">
        <v>85</v>
      </c>
      <c r="Z2186">
        <f>HYPERLINK("https://hotelmonitor-cachepage.eclerx.com/savepage/tk_1544427358374765_sr_2399.html","info")</f>
        <v/>
      </c>
      <c r="AA2186" t="n">
        <v>-6796559</v>
      </c>
      <c r="AB2186" t="s"/>
      <c r="AC2186" t="s"/>
      <c r="AD2186" t="s">
        <v>86</v>
      </c>
      <c r="AE2186" t="s"/>
      <c r="AF2186" t="s"/>
      <c r="AG2186" t="s"/>
      <c r="AH2186" t="s"/>
      <c r="AI2186" t="s"/>
      <c r="AJ2186" t="s"/>
      <c r="AK2186" t="s">
        <v>87</v>
      </c>
      <c r="AL2186" t="s"/>
      <c r="AM2186" t="s"/>
      <c r="AN2186" t="s">
        <v>88</v>
      </c>
      <c r="AO2186" t="s"/>
      <c r="AP2186" t="n">
        <v>381</v>
      </c>
      <c r="AQ2186" t="s">
        <v>89</v>
      </c>
      <c r="AR2186" t="s"/>
      <c r="AS2186" t="s"/>
      <c r="AT2186" t="s">
        <v>90</v>
      </c>
      <c r="AU2186" t="s"/>
      <c r="AV2186" t="s"/>
      <c r="AW2186" t="s"/>
      <c r="AX2186" t="s"/>
      <c r="AY2186" t="n">
        <v>6796559</v>
      </c>
      <c r="AZ2186" t="s">
        <v>2637</v>
      </c>
      <c r="BA2186" t="s"/>
      <c r="BB2186" t="n">
        <v>69833</v>
      </c>
      <c r="BC2186" t="n">
        <v>13.408504</v>
      </c>
      <c r="BD2186" t="n">
        <v>52.512184</v>
      </c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92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2634</v>
      </c>
      <c r="F2187" t="n">
        <v>-1</v>
      </c>
      <c r="G2187" t="s">
        <v>74</v>
      </c>
      <c r="H2187" t="s">
        <v>75</v>
      </c>
      <c r="I2187" t="s"/>
      <c r="J2187" t="s">
        <v>74</v>
      </c>
      <c r="K2187" t="n">
        <v>99.38</v>
      </c>
      <c r="L2187" t="s">
        <v>76</v>
      </c>
      <c r="M2187" t="s"/>
      <c r="N2187" t="s">
        <v>2640</v>
      </c>
      <c r="O2187" t="s">
        <v>78</v>
      </c>
      <c r="P2187" t="s">
        <v>2634</v>
      </c>
      <c r="Q2187" t="s"/>
      <c r="R2187" t="s">
        <v>79</v>
      </c>
      <c r="S2187" t="s">
        <v>2641</v>
      </c>
      <c r="T2187" t="s">
        <v>81</v>
      </c>
      <c r="U2187" t="s">
        <v>82</v>
      </c>
      <c r="V2187" t="s">
        <v>83</v>
      </c>
      <c r="W2187" t="s">
        <v>84</v>
      </c>
      <c r="X2187" t="s"/>
      <c r="Y2187" t="s">
        <v>85</v>
      </c>
      <c r="Z2187">
        <f>HYPERLINK("https://hotelmonitor-cachepage.eclerx.com/savepage/tk_1544427358374765_sr_2399.html","info")</f>
        <v/>
      </c>
      <c r="AA2187" t="n">
        <v>-6796559</v>
      </c>
      <c r="AB2187" t="s"/>
      <c r="AC2187" t="s"/>
      <c r="AD2187" t="s">
        <v>86</v>
      </c>
      <c r="AE2187" t="s"/>
      <c r="AF2187" t="s"/>
      <c r="AG2187" t="s"/>
      <c r="AH2187" t="s"/>
      <c r="AI2187" t="s"/>
      <c r="AJ2187" t="s"/>
      <c r="AK2187" t="s">
        <v>87</v>
      </c>
      <c r="AL2187" t="s"/>
      <c r="AM2187" t="s"/>
      <c r="AN2187" t="s">
        <v>88</v>
      </c>
      <c r="AO2187" t="s"/>
      <c r="AP2187" t="n">
        <v>381</v>
      </c>
      <c r="AQ2187" t="s">
        <v>89</v>
      </c>
      <c r="AR2187" t="s"/>
      <c r="AS2187" t="s"/>
      <c r="AT2187" t="s">
        <v>90</v>
      </c>
      <c r="AU2187" t="s"/>
      <c r="AV2187" t="s"/>
      <c r="AW2187" t="s"/>
      <c r="AX2187" t="s"/>
      <c r="AY2187" t="n">
        <v>6796559</v>
      </c>
      <c r="AZ2187" t="s">
        <v>2637</v>
      </c>
      <c r="BA2187" t="s"/>
      <c r="BB2187" t="n">
        <v>69833</v>
      </c>
      <c r="BC2187" t="n">
        <v>13.408504</v>
      </c>
      <c r="BD2187" t="n">
        <v>52.512184</v>
      </c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92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2634</v>
      </c>
      <c r="F2188" t="n">
        <v>-1</v>
      </c>
      <c r="G2188" t="s">
        <v>74</v>
      </c>
      <c r="H2188" t="s">
        <v>75</v>
      </c>
      <c r="I2188" t="s"/>
      <c r="J2188" t="s">
        <v>74</v>
      </c>
      <c r="K2188" t="n">
        <v>137.07</v>
      </c>
      <c r="L2188" t="s">
        <v>76</v>
      </c>
      <c r="M2188" t="s"/>
      <c r="N2188" t="s">
        <v>2640</v>
      </c>
      <c r="O2188" t="s">
        <v>78</v>
      </c>
      <c r="P2188" t="s">
        <v>2634</v>
      </c>
      <c r="Q2188" t="s"/>
      <c r="R2188" t="s">
        <v>79</v>
      </c>
      <c r="S2188" t="s">
        <v>2642</v>
      </c>
      <c r="T2188" t="s">
        <v>81</v>
      </c>
      <c r="U2188" t="s">
        <v>82</v>
      </c>
      <c r="V2188" t="s">
        <v>83</v>
      </c>
      <c r="W2188" t="s">
        <v>108</v>
      </c>
      <c r="X2188" t="s"/>
      <c r="Y2188" t="s">
        <v>85</v>
      </c>
      <c r="Z2188">
        <f>HYPERLINK("https://hotelmonitor-cachepage.eclerx.com/savepage/tk_1544427358374765_sr_2399.html","info")</f>
        <v/>
      </c>
      <c r="AA2188" t="n">
        <v>-6796559</v>
      </c>
      <c r="AB2188" t="s"/>
      <c r="AC2188" t="s"/>
      <c r="AD2188" t="s">
        <v>86</v>
      </c>
      <c r="AE2188" t="s"/>
      <c r="AF2188" t="s"/>
      <c r="AG2188" t="s"/>
      <c r="AH2188" t="s"/>
      <c r="AI2188" t="s"/>
      <c r="AJ2188" t="s"/>
      <c r="AK2188" t="s">
        <v>87</v>
      </c>
      <c r="AL2188" t="s"/>
      <c r="AM2188" t="s"/>
      <c r="AN2188" t="s">
        <v>88</v>
      </c>
      <c r="AO2188" t="s"/>
      <c r="AP2188" t="n">
        <v>381</v>
      </c>
      <c r="AQ2188" t="s">
        <v>89</v>
      </c>
      <c r="AR2188" t="s"/>
      <c r="AS2188" t="s"/>
      <c r="AT2188" t="s">
        <v>90</v>
      </c>
      <c r="AU2188" t="s"/>
      <c r="AV2188" t="s"/>
      <c r="AW2188" t="s"/>
      <c r="AX2188" t="s"/>
      <c r="AY2188" t="n">
        <v>6796559</v>
      </c>
      <c r="AZ2188" t="s">
        <v>2637</v>
      </c>
      <c r="BA2188" t="s"/>
      <c r="BB2188" t="n">
        <v>69833</v>
      </c>
      <c r="BC2188" t="n">
        <v>13.408504</v>
      </c>
      <c r="BD2188" t="n">
        <v>52.512184</v>
      </c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92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2634</v>
      </c>
      <c r="F2189" t="n">
        <v>-1</v>
      </c>
      <c r="G2189" t="s">
        <v>74</v>
      </c>
      <c r="H2189" t="s">
        <v>75</v>
      </c>
      <c r="I2189" t="s"/>
      <c r="J2189" t="s">
        <v>74</v>
      </c>
      <c r="K2189" t="n">
        <v>152.3</v>
      </c>
      <c r="L2189" t="s">
        <v>76</v>
      </c>
      <c r="M2189" t="s"/>
      <c r="N2189" t="s">
        <v>2640</v>
      </c>
      <c r="O2189" t="s">
        <v>78</v>
      </c>
      <c r="P2189" t="s">
        <v>2634</v>
      </c>
      <c r="Q2189" t="s"/>
      <c r="R2189" t="s">
        <v>79</v>
      </c>
      <c r="S2189" t="s">
        <v>2643</v>
      </c>
      <c r="T2189" t="s">
        <v>81</v>
      </c>
      <c r="U2189" t="s">
        <v>82</v>
      </c>
      <c r="V2189" t="s">
        <v>83</v>
      </c>
      <c r="W2189" t="s">
        <v>108</v>
      </c>
      <c r="X2189" t="s"/>
      <c r="Y2189" t="s">
        <v>85</v>
      </c>
      <c r="Z2189">
        <f>HYPERLINK("https://hotelmonitor-cachepage.eclerx.com/savepage/tk_1544427358374765_sr_2399.html","info")</f>
        <v/>
      </c>
      <c r="AA2189" t="n">
        <v>-6796559</v>
      </c>
      <c r="AB2189" t="s"/>
      <c r="AC2189" t="s"/>
      <c r="AD2189" t="s">
        <v>86</v>
      </c>
      <c r="AE2189" t="s"/>
      <c r="AF2189" t="s"/>
      <c r="AG2189" t="s"/>
      <c r="AH2189" t="s"/>
      <c r="AI2189" t="s"/>
      <c r="AJ2189" t="s"/>
      <c r="AK2189" t="s">
        <v>87</v>
      </c>
      <c r="AL2189" t="s"/>
      <c r="AM2189" t="s"/>
      <c r="AN2189" t="s">
        <v>88</v>
      </c>
      <c r="AO2189" t="s"/>
      <c r="AP2189" t="n">
        <v>381</v>
      </c>
      <c r="AQ2189" t="s">
        <v>89</v>
      </c>
      <c r="AR2189" t="s"/>
      <c r="AS2189" t="s"/>
      <c r="AT2189" t="s">
        <v>90</v>
      </c>
      <c r="AU2189" t="s"/>
      <c r="AV2189" t="s"/>
      <c r="AW2189" t="s"/>
      <c r="AX2189" t="s"/>
      <c r="AY2189" t="n">
        <v>6796559</v>
      </c>
      <c r="AZ2189" t="s">
        <v>2637</v>
      </c>
      <c r="BA2189" t="s"/>
      <c r="BB2189" t="n">
        <v>69833</v>
      </c>
      <c r="BC2189" t="n">
        <v>13.408504</v>
      </c>
      <c r="BD2189" t="n">
        <v>52.512184</v>
      </c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92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2644</v>
      </c>
      <c r="F2190" t="n">
        <v>-1</v>
      </c>
      <c r="G2190" t="s">
        <v>74</v>
      </c>
      <c r="H2190" t="s">
        <v>75</v>
      </c>
      <c r="I2190" t="s"/>
      <c r="J2190" t="s">
        <v>74</v>
      </c>
      <c r="K2190" t="n">
        <v>58.9</v>
      </c>
      <c r="L2190" t="s">
        <v>76</v>
      </c>
      <c r="M2190" t="s"/>
      <c r="N2190" t="s">
        <v>158</v>
      </c>
      <c r="O2190" t="s">
        <v>78</v>
      </c>
      <c r="P2190" t="s">
        <v>2644</v>
      </c>
      <c r="Q2190" t="s"/>
      <c r="R2190" t="s">
        <v>119</v>
      </c>
      <c r="S2190" t="s">
        <v>2645</v>
      </c>
      <c r="T2190" t="s">
        <v>81</v>
      </c>
      <c r="U2190" t="s">
        <v>82</v>
      </c>
      <c r="V2190" t="s">
        <v>83</v>
      </c>
      <c r="W2190" t="s">
        <v>108</v>
      </c>
      <c r="X2190" t="s"/>
      <c r="Y2190" t="s">
        <v>85</v>
      </c>
      <c r="Z2190">
        <f>HYPERLINK("https://hotelmonitor-cachepage.eclerx.com/savepage/tk_15444272364034417_sr_2399.html","info")</f>
        <v/>
      </c>
      <c r="AA2190" t="n">
        <v>-4880361</v>
      </c>
      <c r="AB2190" t="s"/>
      <c r="AC2190" t="s"/>
      <c r="AD2190" t="s">
        <v>86</v>
      </c>
      <c r="AE2190" t="s"/>
      <c r="AF2190" t="s"/>
      <c r="AG2190" t="s"/>
      <c r="AH2190" t="s"/>
      <c r="AI2190" t="s"/>
      <c r="AJ2190" t="s"/>
      <c r="AK2190" t="s">
        <v>87</v>
      </c>
      <c r="AL2190" t="s"/>
      <c r="AM2190" t="s"/>
      <c r="AN2190" t="s">
        <v>88</v>
      </c>
      <c r="AO2190" t="s"/>
      <c r="AP2190" t="n">
        <v>344</v>
      </c>
      <c r="AQ2190" t="s">
        <v>89</v>
      </c>
      <c r="AR2190" t="s"/>
      <c r="AS2190" t="s"/>
      <c r="AT2190" t="s">
        <v>90</v>
      </c>
      <c r="AU2190" t="s"/>
      <c r="AV2190" t="s"/>
      <c r="AW2190" t="s"/>
      <c r="AX2190" t="s"/>
      <c r="AY2190" t="n">
        <v>4880361</v>
      </c>
      <c r="AZ2190" t="s">
        <v>2646</v>
      </c>
      <c r="BA2190" t="s"/>
      <c r="BB2190" t="n">
        <v>76078</v>
      </c>
      <c r="BC2190" t="n">
        <v>13.348016</v>
      </c>
      <c r="BD2190" t="n">
        <v>52.496441</v>
      </c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92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2644</v>
      </c>
      <c r="F2191" t="n">
        <v>-1</v>
      </c>
      <c r="G2191" t="s">
        <v>74</v>
      </c>
      <c r="H2191" t="s">
        <v>75</v>
      </c>
      <c r="I2191" t="s"/>
      <c r="J2191" t="s">
        <v>74</v>
      </c>
      <c r="K2191" t="n">
        <v>62</v>
      </c>
      <c r="L2191" t="s">
        <v>76</v>
      </c>
      <c r="M2191" t="s"/>
      <c r="N2191" t="s">
        <v>121</v>
      </c>
      <c r="O2191" t="s">
        <v>78</v>
      </c>
      <c r="P2191" t="s">
        <v>2644</v>
      </c>
      <c r="Q2191" t="s"/>
      <c r="R2191" t="s">
        <v>119</v>
      </c>
      <c r="S2191" t="s">
        <v>540</v>
      </c>
      <c r="T2191" t="s">
        <v>81</v>
      </c>
      <c r="U2191" t="s">
        <v>82</v>
      </c>
      <c r="V2191" t="s">
        <v>83</v>
      </c>
      <c r="W2191" t="s">
        <v>108</v>
      </c>
      <c r="X2191" t="s"/>
      <c r="Y2191" t="s">
        <v>85</v>
      </c>
      <c r="Z2191">
        <f>HYPERLINK("https://hotelmonitor-cachepage.eclerx.com/savepage/tk_15444272364034417_sr_2399.html","info")</f>
        <v/>
      </c>
      <c r="AA2191" t="n">
        <v>-4880361</v>
      </c>
      <c r="AB2191" t="s"/>
      <c r="AC2191" t="s"/>
      <c r="AD2191" t="s">
        <v>86</v>
      </c>
      <c r="AE2191" t="s"/>
      <c r="AF2191" t="s"/>
      <c r="AG2191" t="s"/>
      <c r="AH2191" t="s"/>
      <c r="AI2191" t="s"/>
      <c r="AJ2191" t="s"/>
      <c r="AK2191" t="s">
        <v>87</v>
      </c>
      <c r="AL2191" t="s"/>
      <c r="AM2191" t="s"/>
      <c r="AN2191" t="s">
        <v>88</v>
      </c>
      <c r="AO2191" t="s"/>
      <c r="AP2191" t="n">
        <v>344</v>
      </c>
      <c r="AQ2191" t="s">
        <v>89</v>
      </c>
      <c r="AR2191" t="s"/>
      <c r="AS2191" t="s"/>
      <c r="AT2191" t="s">
        <v>90</v>
      </c>
      <c r="AU2191" t="s"/>
      <c r="AV2191" t="s"/>
      <c r="AW2191" t="s"/>
      <c r="AX2191" t="s"/>
      <c r="AY2191" t="n">
        <v>4880361</v>
      </c>
      <c r="AZ2191" t="s">
        <v>2646</v>
      </c>
      <c r="BA2191" t="s"/>
      <c r="BB2191" t="n">
        <v>76078</v>
      </c>
      <c r="BC2191" t="n">
        <v>13.348016</v>
      </c>
      <c r="BD2191" t="n">
        <v>52.496441</v>
      </c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2018-12-11T06:50:59Z</dcterms:created>
  <dcterms:modified xmlns:dcterms="http://purl.org/dc/terms/" xmlns:xsi="http://www.w3.org/2001/XMLSchema-instance" xsi:type="dcterms:W3CDTF">2018-12-11T06:50:59Z</dcterms:modified>
</cp:coreProperties>
</file>